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11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<sst xmlns="http://schemas.openxmlformats.org/spreadsheetml/2006/main" count="983" uniqueCount="857">
  <si>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</si>
  <si>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</si>
  <si>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</si>
  <si>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</si>
  <si>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</si>
  <si>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</si>
  <si>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</si>
  <si>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</si>
  <si>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</si>
  <si>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</si>
  <si>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</si>
  <si>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</si>
  <si>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</si>
  <si>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</si>
  <si>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</si>
  <si>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</si>
  <si>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</si>
  <si>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</si>
  <si>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</si>
  <si>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</si>
  <si>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</si>
  <si>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</si>
  <si>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</si>
  <si>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</si>
  <si>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</si>
  <si>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</si>
  <si>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</si>
  <si>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</si>
  <si>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</si>
  <si>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</si>
  <si>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</si>
  <si>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</si>
  <si>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</si>
  <si>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</si>
  <si>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</si>
  <si>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</si>
  <si>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</si>
  <si>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</si>
  <si>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</si>
  <si>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</si>
  <si>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</si>
  <si>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</si>
  <si>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</si>
  <si>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</si>
  <si>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</si>
  <si>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</si>
  <si>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</si>
  <si>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</si>
  <si>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</si>
  <si>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</si>
  <si>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</si>
  <si>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</si>
  <si>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</si>
  <si>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</si>
  <si>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</si>
  <si>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</si>
  <si>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</si>
  <si>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</si>
  <si>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</si>
  <si>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</si>
  <si>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</si>
  <si>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</si>
  <si>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</si>
  <si>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</si>
  <si>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</si>
  <si>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</si>
  <si>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</si>
  <si>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</si>
  <si>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</si>
  <si>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</si>
  <si>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</si>
  <si>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</si>
  <si>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</si>
  <si>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</si>
  <si>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</si>
  <si>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</si>
  <si>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</si>
  <si>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</si>
  <si>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</si>
  <si>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</si>
  <si>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</si>
  <si>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</si>
  <si>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</si>
  <si>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</si>
  <si>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</si>
  <si>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</si>
  <si>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</si>
  <si>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</si>
  <si>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</si>
  <si>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</si>
  <si>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</si>
  <si>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</si>
  <si>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</si>
  <si>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</si>
  <si>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</si>
  <si>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</si>
  <si>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</si>
  <si>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</si>
  <si>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</si>
  <si>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</si>
  <si>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</si>
  <si>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</si>
  <si>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</si>
  <si>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</si>
  <si>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</si>
  <si>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</si>
  <si>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</si>
  <si>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</si>
  <si>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</si>
  <si>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</si>
  <si>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</si>
  <si>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</si>
  <si>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</si>
  <si>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</si>
  <si>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</si>
  <si>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</si>
  <si>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</si>
  <si>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</si>
  <si>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</si>
  <si>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</si>
  <si>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</si>
  <si>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</si>
  <si>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</si>
  <si>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</si>
  <si>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</si>
  <si>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</si>
  <si>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</si>
  <si>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</si>
  <si>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</si>
  <si>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</si>
  <si>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</si>
  <si>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</si>
  <si>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</si>
  <si>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</si>
  <si>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</si>
  <si>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</si>
  <si>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</si>
  <si>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</si>
  <si>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</si>
  <si>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</si>
  <si>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</si>
  <si>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</si>
  <si>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</si>
  <si>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</si>
  <si>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</si>
  <si>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</si>
  <si>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</si>
  <si>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</si>
  <si>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</si>
  <si>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</si>
  <si>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</si>
  <si>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</si>
  <si>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</si>
  <si>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</si>
  <si>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</si>
  <si>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</si>
  <si>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</si>
  <si>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</si>
  <si>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</si>
  <si>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</si>
  <si>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</si>
  <si>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</si>
  <si>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</si>
  <si>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</si>
  <si>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</si>
  <si>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</si>
  <si>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</si>
  <si>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</si>
  <si>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</si>
  <si>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</si>
  <si>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</si>
  <si>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</si>
  <si>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</si>
  <si>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</si>
  <si>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</si>
  <si>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</si>
  <si>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</si>
  <si>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</si>
  <si>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</si>
  <si>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</si>
  <si>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</si>
  <si>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</si>
  <si>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</si>
  <si>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</si>
  <si>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</si>
  <si>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</si>
  <si>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</si>
  <si>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</si>
  <si>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</si>
  <si>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</si>
  <si>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</si>
  <si>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</si>
  <si>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</si>
  <si>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</si>
  <si>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</si>
  <si>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</si>
  <si>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</si>
  <si>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</si>
  <si>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</si>
  <si>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</si>
  <si>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</si>
  <si>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</si>
  <si>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</si>
  <si>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</si>
  <si>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</si>
  <si>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</si>
  <si>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</si>
  <si>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</si>
  <si>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</si>
  <si>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</si>
  <si>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</si>
  <si>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</si>
  <si>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</si>
  <si>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</si>
  <si>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</si>
  <si>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</si>
  <si>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</si>
  <si>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</si>
  <si>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</si>
  <si>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</si>
  <si>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</si>
  <si>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</si>
  <si>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</si>
  <si>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</si>
  <si>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</si>
  <si>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</si>
  <si>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</si>
  <si>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</si>
  <si>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</si>
  <si>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</si>
  <si>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</si>
  <si>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</si>
  <si>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</si>
  <si>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</si>
  <si>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</si>
  <si>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</si>
  <si>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</si>
  <si>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</si>
  <si>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</si>
  <si>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</si>
  <si>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</si>
  <si>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</si>
  <si>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</si>
  <si>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</si>
  <si>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</si>
  <si>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</si>
  <si>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</si>
  <si>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</si>
  <si>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</si>
  <si>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</si>
  <si>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</si>
  <si>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</si>
  <si>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</si>
  <si>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</si>
  <si>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</si>
  <si>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</si>
  <si>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</si>
  <si>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</si>
  <si>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</si>
  <si>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</si>
  <si>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</si>
  <si>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</si>
  <si>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</si>
  <si>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</si>
  <si>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</si>
  <si>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</si>
  <si>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</si>
  <si>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</si>
  <si>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</si>
  <si>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</si>
  <si>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</si>
  <si>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</si>
  <si>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</si>
  <si>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</si>
  <si>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</si>
  <si>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</si>
  <si>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</si>
  <si>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</si>
  <si>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</si>
  <si>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</si>
  <si>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</si>
  <si>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</si>
  <si>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</si>
  <si>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</si>
  <si>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</si>
  <si>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</si>
  <si>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</si>
  <si>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</si>
  <si>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</si>
  <si>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</si>
  <si>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</si>
  <si>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</si>
  <si>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</si>
  <si>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</si>
  <si>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</si>
  <si>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</si>
  <si>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</si>
  <si>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</si>
  <si>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</si>
  <si>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</si>
  <si>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</si>
  <si>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</si>
  <si>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</si>
  <si>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</si>
  <si>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</si>
  <si>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</si>
  <si>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</si>
  <si>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</si>
  <si>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</si>
  <si>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</si>
  <si>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</si>
  <si>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</si>
  <si>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</si>
  <si>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</si>
  <si>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</si>
  <si>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</si>
  <si>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</si>
  <si>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</si>
  <si>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</si>
  <si>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</si>
  <si>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</si>
  <si>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</si>
  <si>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</si>
  <si>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</si>
  <si>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</si>
  <si>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</si>
  <si>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</si>
  <si>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</si>
  <si>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</si>
  <si>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</si>
  <si>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</si>
  <si>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</si>
  <si>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</si>
  <si>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</si>
  <si>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</si>
  <si>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</si>
  <si>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</si>
  <si>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</si>
  <si>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</si>
  <si>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</si>
  <si>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</si>
  <si>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</si>
  <si>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</si>
  <si>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</si>
  <si>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</si>
  <si>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</si>
  <si>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</si>
  <si>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</si>
  <si>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</si>
  <si>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</si>
  <si>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</si>
  <si>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</si>
  <si>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</si>
  <si>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</si>
  <si>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</si>
  <si>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</si>
  <si>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</si>
  <si>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</si>
  <si>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</si>
  <si>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</si>
  <si>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</si>
  <si>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</si>
  <si>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</si>
  <si>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</si>
  <si>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</si>
  <si>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</si>
  <si>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</si>
  <si>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</si>
  <si>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</si>
  <si>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</si>
  <si>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</si>
  <si>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</si>
  <si>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</si>
  <si>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</si>
  <si>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</si>
  <si>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</si>
  <si>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</si>
  <si>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</si>
  <si>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</si>
  <si>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</si>
  <si>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</si>
  <si>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</si>
  <si>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</si>
  <si>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</si>
  <si>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</si>
  <si>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</si>
  <si>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</si>
  <si>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</si>
  <si>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</si>
  <si>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</si>
  <si>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</si>
  <si>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</si>
  <si>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</si>
  <si>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</si>
  <si>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</si>
  <si>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</si>
  <si>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</si>
  <si>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</si>
  <si>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</si>
  <si>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</si>
  <si>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</si>
  <si>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</si>
  <si>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</si>
  <si>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</si>
  <si>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</si>
  <si>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</si>
  <si>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</si>
  <si>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</si>
  <si>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</si>
  <si>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</si>
  <si>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</si>
  <si>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</si>
  <si>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</si>
  <si>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</si>
  <si>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</si>
  <si>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</si>
  <si>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</si>
  <si>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</si>
  <si>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</si>
  <si>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</si>
  <si>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</si>
  <si>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</si>
  <si>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</si>
  <si>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</si>
  <si>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</si>
  <si>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</si>
  <si>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</si>
  <si>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</si>
  <si>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</si>
  <si>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</si>
  <si>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</si>
  <si>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</si>
  <si>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</si>
  <si>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</si>
  <si>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</si>
  <si>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</si>
  <si>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</si>
  <si>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</si>
  <si>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</si>
  <si>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</si>
  <si>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</si>
  <si>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</si>
  <si>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</si>
  <si>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</si>
  <si>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</si>
  <si>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</si>
  <si>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</si>
  <si>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</si>
  <si>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</si>
  <si>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</si>
  <si>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</si>
  <si>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</si>
  <si>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</si>
  <si>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</si>
  <si>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</si>
  <si>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</si>
  <si>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</si>
  <si>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</si>
  <si>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</si>
  <si>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</si>
  <si>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</si>
  <si>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</si>
  <si>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</si>
  <si>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</si>
  <si>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</si>
  <si>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</si>
  <si>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</si>
  <si>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</si>
  <si>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Canasta Básica                     </t>
  </si>
  <si>
    <t xml:space="preserve">Bono Transporte                   </t>
  </si>
  <si>
    <t xml:space="preserve">Compens. Complement            </t>
  </si>
  <si>
    <t xml:space="preserve">Riresgo Laboral                       </t>
  </si>
  <si>
    <t xml:space="preserve">Suma                                    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</si>
  <si>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</si>
  <si>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</si>
  <si>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</si>
  <si>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</si>
  <si>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</si>
  <si>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</si>
  <si>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</si>
  <si>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</si>
  <si>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</si>
  <si>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</si>
  <si>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</si>
  <si>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</si>
  <si>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</si>
  <si>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</si>
  <si>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</si>
  <si>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</si>
  <si>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</si>
  <si>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</si>
  <si>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</si>
  <si>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</si>
  <si>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</si>
  <si>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</si>
  <si>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</si>
  <si>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</si>
  <si>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</si>
  <si>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</si>
  <si>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</si>
  <si>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</si>
  <si>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</si>
  <si>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</si>
  <si>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</si>
  <si>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</si>
  <si>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</si>
  <si>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</si>
  <si>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</si>
  <si>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</si>
  <si>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</si>
  <si>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</si>
  <si>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</si>
  <si>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</si>
  <si>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</si>
  <si>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</si>
  <si>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</si>
  <si>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</si>
  <si>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</si>
  <si>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</si>
  <si>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</si>
  <si>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</si>
  <si>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</si>
  <si>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</si>
  <si>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</si>
  <si>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</si>
  <si>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</si>
  <si>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</si>
  <si>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</si>
  <si>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</si>
  <si>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</si>
  <si>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</si>
  <si>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</si>
  <si>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</si>
  <si>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</si>
  <si>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</si>
  <si>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</si>
  <si>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</si>
  <si>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</si>
  <si>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</si>
  <si>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</si>
  <si>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</si>
  <si>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</si>
  <si>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</si>
  <si>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</si>
  <si>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</si>
  <si>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</si>
  <si>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</si>
  <si>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</si>
  <si>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</si>
  <si>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</si>
  <si>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</si>
  <si>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</si>
  <si>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</si>
  <si>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</si>
  <si>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</si>
  <si>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</si>
  <si>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</si>
  <si>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</si>
  <si>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</si>
  <si>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</si>
  <si>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</si>
  <si>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</si>
  <si>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</si>
  <si>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</si>
  <si>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</si>
  <si>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</si>
  <si>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</si>
  <si>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</si>
  <si>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</si>
  <si>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</si>
  <si>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</si>
  <si>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</si>
  <si>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</si>
  <si>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</si>
  <si>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</si>
  <si>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</si>
  <si>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</si>
  <si>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</si>
  <si>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</si>
  <si>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</si>
  <si>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</si>
  <si>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</si>
  <si>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</si>
  <si>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</si>
  <si>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</si>
  <si>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</si>
  <si>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</si>
  <si>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</si>
  <si>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</si>
  <si>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</si>
  <si>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</si>
  <si>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</si>
  <si>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</si>
  <si>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</si>
  <si>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</si>
  <si>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</si>
  <si>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</si>
  <si>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</si>
  <si>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</si>
  <si>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</si>
  <si>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</si>
  <si>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</si>
  <si>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</si>
  <si>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</si>
  <si>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</si>
  <si>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</si>
  <si>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</si>
  <si>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</si>
  <si>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</si>
  <si>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</si>
  <si>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</si>
  <si>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</si>
  <si>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</si>
  <si>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</si>
  <si>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</si>
  <si>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</si>
  <si>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</si>
  <si>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</si>
  <si>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</si>
  <si>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</si>
  <si>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</si>
  <si>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</si>
  <si>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</si>
  <si>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</si>
  <si>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</si>
  <si>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</si>
  <si>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</si>
  <si>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</si>
  <si>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</si>
  <si>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</si>
  <si>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</si>
  <si>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</si>
  <si>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</si>
  <si>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</si>
  <si>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</si>
  <si>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</si>
  <si>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</si>
  <si>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</si>
  <si>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</si>
  <si>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</si>
  <si>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</si>
  <si>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</si>
  <si>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</si>
  <si>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</si>
  <si>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</si>
  <si>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</si>
  <si>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</si>
  <si>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</si>
  <si>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</si>
  <si>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</si>
  <si>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</si>
  <si>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</si>
  <si>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</si>
  <si>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</si>
  <si>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</si>
  <si>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</si>
  <si>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</si>
  <si>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</si>
  <si>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</si>
  <si>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</si>
  <si>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</si>
  <si>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</si>
  <si>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</si>
  <si>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</si>
  <si>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</si>
  <si>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</si>
  <si>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</si>
  <si>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</si>
  <si>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</si>
  <si>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</si>
  <si>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</si>
  <si>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</si>
  <si>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</si>
  <si>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</si>
  <si>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</si>
  <si>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</si>
  <si>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</si>
  <si>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</si>
  <si>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</si>
  <si>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</si>
  <si>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</si>
  <si>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</si>
  <si>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</si>
  <si>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</si>
  <si>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</si>
  <si>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</si>
  <si>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</si>
  <si>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</si>
  <si>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</si>
  <si>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</si>
  <si>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</si>
  <si>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</si>
  <si>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</si>
  <si>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</si>
  <si>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</si>
  <si>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</si>
  <si>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</si>
  <si>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</si>
  <si>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</si>
  <si>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</si>
  <si>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</si>
  <si>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</si>
  <si>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</si>
  <si>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</si>
  <si>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</si>
  <si>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</si>
  <si>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</si>
  <si>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</si>
  <si>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</si>
  <si>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</si>
  <si>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</si>
  <si>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</si>
  <si>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</si>
  <si>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</si>
  <si>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</si>
  <si>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</si>
  <si>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</si>
  <si>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</si>
  <si>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</si>
  <si>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</si>
  <si>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</si>
  <si>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</si>
  <si>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</si>
  <si>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</si>
  <si>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</si>
  <si>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</si>
  <si>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</si>
  <si>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</si>
  <si>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</si>
  <si>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</si>
  <si>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</si>
  <si>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</si>
  <si>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</si>
  <si>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</si>
  <si>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</si>
  <si>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</si>
  <si>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</si>
  <si>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</si>
  <si>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</si>
  <si>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</si>
  <si>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</si>
  <si>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</si>
  <si>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</si>
  <si>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</si>
  <si>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</si>
  <si>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</si>
  <si>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</si>
  <si>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</si>
  <si>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</si>
  <si>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</si>
  <si>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</si>
  <si>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</si>
  <si>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</si>
  <si>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</si>
  <si>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</si>
  <si>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</si>
  <si>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</si>
  <si>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</si>
  <si>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</si>
  <si>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</si>
  <si>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</si>
  <si>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</si>
  <si>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</si>
  <si>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</si>
  <si>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</si>
  <si>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</si>
  <si>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</si>
  <si>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</si>
  <si>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</si>
  <si>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</si>
  <si>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</si>
  <si>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</si>
  <si>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</si>
  <si>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</si>
  <si>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</si>
  <si>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</si>
  <si>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</si>
  <si>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</si>
  <si>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</si>
  <si>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</si>
  <si>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</si>
  <si>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</si>
  <si>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</si>
  <si>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</si>
  <si>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</si>
  <si>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</si>
  <si>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</si>
  <si>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</si>
  <si>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</si>
  <si>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</si>
  <si>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</si>
  <si>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</si>
  <si>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</si>
  <si>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</si>
  <si>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</si>
  <si>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</si>
  <si>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</si>
  <si>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</si>
  <si>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</si>
  <si>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</si>
  <si>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</si>
  <si>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</si>
  <si>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</si>
  <si>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</si>
  <si>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</si>
  <si>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</si>
  <si>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</si>
  <si>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</si>
  <si>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</si>
  <si>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</si>
  <si>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</si>
  <si>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</si>
  <si>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</si>
  <si>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</si>
  <si>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</si>
  <si>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</si>
  <si>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</si>
  <si>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</si>
  <si>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</si>
  <si>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</si>
  <si>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</si>
  <si>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</si>
  <si>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</si>
  <si>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</si>
  <si>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</si>
  <si>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</si>
  <si>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</si>
  <si>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</si>
  <si>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</si>
  <si>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</si>
  <si>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</si>
  <si>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</si>
  <si>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</si>
  <si>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</si>
  <si>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</si>
  <si>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</si>
  <si>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</si>
  <si>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</si>
  <si>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</si>
  <si>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</si>
  <si>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</si>
  <si>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</si>
  <si>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</si>
  <si>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</si>
  <si>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</si>
  <si>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</si>
  <si>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</si>
  <si>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</si>
  <si>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</si>
  <si>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</si>
  <si>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</si>
  <si>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</si>
  <si>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</si>
  <si>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.</t>
  </si>
  <si>
    <t>ENE-NOV</t>
  </si>
  <si>
    <t>DIC</t>
  </si>
  <si>
    <t>ENE-DIC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</si>
</sst>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0" fillId="0" borderId="11" xfId="55" applyBorder="1">
      <alignment/>
      <protection/>
    </xf>
    <xf numFmtId="41" fontId="0" fillId="0" borderId="12" xfId="55" applyNumberFormat="1" applyBorder="1">
      <alignment/>
      <protection/>
    </xf>
    <xf numFmtId="0" fontId="0" fillId="0" borderId="0" xfId="55" applyBorder="1">
      <alignment/>
      <protection/>
    </xf>
    <xf numFmtId="0" fontId="46" fillId="0" borderId="0" xfId="55" applyFont="1" applyBorder="1" applyAlignment="1">
      <alignment horizontal="center"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0" fontId="0" fillId="0" borderId="13" xfId="55" applyBorder="1">
      <alignment/>
      <protection/>
    </xf>
    <xf numFmtId="41" fontId="0" fillId="0" borderId="14" xfId="55" applyNumberFormat="1" applyBorder="1">
      <alignment/>
      <protection/>
    </xf>
    <xf numFmtId="0" fontId="47" fillId="0" borderId="13" xfId="55" applyFon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8" fillId="0" borderId="13" xfId="55" applyFont="1" applyBorder="1">
      <alignment/>
      <protection/>
    </xf>
    <xf numFmtId="0" fontId="48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9" fillId="0" borderId="0" xfId="55" applyFont="1" applyBorder="1">
      <alignment/>
      <protection/>
    </xf>
    <xf numFmtId="9" fontId="49" fillId="0" borderId="0" xfId="60" applyFont="1" applyBorder="1" applyAlignment="1">
      <alignment/>
    </xf>
    <xf numFmtId="4" fontId="49" fillId="0" borderId="0" xfId="55" applyNumberFormat="1" applyFont="1">
      <alignment/>
      <protection/>
    </xf>
    <xf numFmtId="0" fontId="49" fillId="0" borderId="0" xfId="55" applyFont="1">
      <alignment/>
      <protection/>
    </xf>
    <xf numFmtId="4" fontId="48" fillId="0" borderId="0" xfId="55" applyNumberFormat="1" applyFont="1" applyBorder="1">
      <alignment/>
      <protection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48" fillId="0" borderId="15" xfId="55" applyFont="1" applyBorder="1">
      <alignment/>
      <protection/>
    </xf>
    <xf numFmtId="0" fontId="48" fillId="0" borderId="16" xfId="55" applyFont="1" applyBorder="1">
      <alignment/>
      <protection/>
    </xf>
    <xf numFmtId="0" fontId="48" fillId="0" borderId="0" xfId="55" applyFont="1" applyFill="1" applyBorder="1">
      <alignment/>
      <protection/>
    </xf>
    <xf numFmtId="10" fontId="48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6" xfId="56" applyNumberFormat="1" applyFont="1" applyFill="1" applyBorder="1">
      <alignment/>
      <protection/>
    </xf>
    <xf numFmtId="49" fontId="2" fillId="0" borderId="16" xfId="56" applyNumberFormat="1" applyFont="1" applyFill="1" applyBorder="1">
      <alignment/>
      <protection/>
    </xf>
    <xf numFmtId="37" fontId="2" fillId="0" borderId="16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6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10" fontId="4" fillId="0" borderId="0" xfId="60" applyNumberFormat="1" applyFont="1" applyAlignment="1">
      <alignment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6" xfId="56" applyNumberFormat="1" applyFont="1" applyBorder="1">
      <alignment/>
      <protection/>
    </xf>
    <xf numFmtId="49" fontId="2" fillId="0" borderId="16" xfId="56" applyNumberFormat="1" applyFont="1" applyBorder="1">
      <alignment/>
      <protection/>
    </xf>
    <xf numFmtId="37" fontId="2" fillId="0" borderId="16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2" fillId="0" borderId="0" xfId="56" applyNumberFormat="1" applyAlignment="1">
      <alignment horizontal="right"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Alignment="1">
      <alignment horizontal="right"/>
      <protection/>
    </xf>
    <xf numFmtId="3" fontId="5" fillId="0" borderId="0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right"/>
      <protection/>
    </xf>
    <xf numFmtId="37" fontId="3" fillId="0" borderId="16" xfId="56" applyNumberFormat="1" applyFont="1" applyFill="1" applyBorder="1" applyAlignment="1" quotePrefix="1">
      <alignment horizontal="left"/>
      <protection/>
    </xf>
    <xf numFmtId="37" fontId="4" fillId="0" borderId="16" xfId="56" applyNumberFormat="1" applyFont="1" applyFill="1" applyBorder="1">
      <alignment/>
      <protection/>
    </xf>
    <xf numFmtId="37" fontId="5" fillId="0" borderId="16" xfId="56" applyNumberFormat="1" applyFont="1" applyFill="1" applyBorder="1" applyAlignment="1">
      <alignment horizontal="center"/>
      <protection/>
    </xf>
    <xf numFmtId="41" fontId="5" fillId="0" borderId="0" xfId="56" applyNumberFormat="1" applyFont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horizontal="right"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10" fontId="2" fillId="0" borderId="0" xfId="60" applyNumberFormat="1" applyFont="1" applyAlignment="1">
      <alignment horizontal="right"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6" xfId="56" applyNumberFormat="1" applyFont="1" applyFill="1" applyBorder="1" applyProtection="1">
      <alignment/>
      <protection hidden="1" locked="0"/>
    </xf>
    <xf numFmtId="49" fontId="5" fillId="0" borderId="16" xfId="56" applyNumberFormat="1" applyFont="1" applyFill="1" applyBorder="1" applyProtection="1">
      <alignment/>
      <protection hidden="1" locked="0"/>
    </xf>
    <xf numFmtId="37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164" fontId="46" fillId="0" borderId="14" xfId="55" applyNumberFormat="1" applyFont="1" applyBorder="1">
      <alignment/>
      <protection/>
    </xf>
    <xf numFmtId="164" fontId="0" fillId="0" borderId="14" xfId="55" applyNumberFormat="1" applyBorder="1">
      <alignment/>
      <protection/>
    </xf>
    <xf numFmtId="164" fontId="0" fillId="0" borderId="14" xfId="55" applyNumberFormat="1" applyFont="1" applyBorder="1">
      <alignment/>
      <protection/>
    </xf>
    <xf numFmtId="164" fontId="0" fillId="0" borderId="14" xfId="52" applyNumberFormat="1" applyFont="1" applyBorder="1" applyAlignment="1">
      <alignment/>
    </xf>
    <xf numFmtId="164" fontId="47" fillId="0" borderId="14" xfId="55" applyNumberFormat="1" applyFont="1" applyBorder="1">
      <alignment/>
      <protection/>
    </xf>
    <xf numFmtId="164" fontId="48" fillId="0" borderId="14" xfId="55" applyNumberFormat="1" applyFont="1" applyBorder="1">
      <alignment/>
      <protection/>
    </xf>
    <xf numFmtId="164" fontId="48" fillId="0" borderId="17" xfId="55" applyNumberFormat="1" applyFont="1" applyBorder="1">
      <alignment/>
      <protection/>
    </xf>
    <xf numFmtId="39" fontId="5" fillId="0" borderId="16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170" fontId="2" fillId="0" borderId="0" xfId="56" applyNumberFormat="1" applyFill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6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50" fillId="0" borderId="14" xfId="55" applyNumberFormat="1" applyFont="1" applyBorder="1">
      <alignment/>
      <protection/>
    </xf>
    <xf numFmtId="164" fontId="48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2" fontId="2" fillId="0" borderId="0" xfId="60" applyNumberFormat="1" applyFont="1" applyFill="1" applyAlignment="1">
      <alignment/>
    </xf>
    <xf numFmtId="4" fontId="2" fillId="0" borderId="0" xfId="60" applyNumberFormat="1" applyFont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5" fillId="0" borderId="0" xfId="56" applyNumberFormat="1" applyFont="1" applyAlignment="1">
      <alignment horizontal="right"/>
      <protection/>
    </xf>
    <xf numFmtId="4" fontId="4" fillId="0" borderId="0" xfId="56" applyNumberFormat="1" applyFont="1">
      <alignment/>
      <protection/>
    </xf>
    <xf numFmtId="4" fontId="4" fillId="0" borderId="0" xfId="56" applyNumberFormat="1" applyFont="1" applyAlignment="1">
      <alignment horizontal="right"/>
      <protection/>
    </xf>
    <xf numFmtId="4" fontId="4" fillId="34" borderId="0" xfId="56" applyNumberFormat="1" applyFont="1" applyFill="1">
      <alignment/>
      <protection/>
    </xf>
    <xf numFmtId="4" fontId="4" fillId="34" borderId="0" xfId="56" applyNumberFormat="1" applyFont="1" applyFill="1" applyAlignment="1">
      <alignment horizontal="right"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2" fillId="0" borderId="0" xfId="56" applyNumberFormat="1" applyAlignment="1">
      <alignment horizontal="right"/>
      <protection/>
    </xf>
    <xf numFmtId="4" fontId="6" fillId="0" borderId="0" xfId="56" applyNumberFormat="1" applyFont="1">
      <alignment/>
      <protection/>
    </xf>
    <xf numFmtId="39" fontId="6" fillId="0" borderId="16" xfId="56" applyNumberFormat="1" applyFont="1" applyBorder="1">
      <alignment/>
      <protection/>
    </xf>
    <xf numFmtId="39" fontId="5" fillId="0" borderId="16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51" fillId="0" borderId="0" xfId="56" applyNumberFormat="1" applyFont="1" applyFill="1" applyAlignment="1">
      <alignment horizontal="left"/>
      <protection/>
    </xf>
    <xf numFmtId="37" fontId="51" fillId="0" borderId="0" xfId="56" applyNumberFormat="1" applyFont="1" applyFill="1" applyAlignment="1" quotePrefix="1">
      <alignment horizontal="left"/>
      <protection/>
    </xf>
    <xf numFmtId="0" fontId="52" fillId="0" borderId="0" xfId="55" applyFont="1" applyAlignment="1">
      <alignment horizontal="center"/>
      <protection/>
    </xf>
    <xf numFmtId="0" fontId="46" fillId="0" borderId="13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6785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66675</xdr:rowOff>
    </xdr:from>
    <xdr:to>
      <xdr:col>4</xdr:col>
      <xdr:colOff>0</xdr:colOff>
      <xdr:row>6</xdr:row>
      <xdr:rowOff>57150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381500" y="66675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259</xdr:row>
      <xdr:rowOff>28575</xdr:rowOff>
    </xdr:from>
    <xdr:to>
      <xdr:col>3</xdr:col>
      <xdr:colOff>981075</xdr:colOff>
      <xdr:row>270</xdr:row>
      <xdr:rowOff>9525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448175" y="9467850"/>
          <a:ext cx="12382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189">
      <selection activeCell="G258" sqref="G258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5.75">
      <c r="A8" s="204"/>
      <c r="B8" s="204"/>
      <c r="C8" s="204"/>
      <c r="D8" s="204"/>
    </row>
    <row r="9" spans="1:7" ht="15">
      <c r="A9" s="2"/>
      <c r="B9" s="3"/>
      <c r="C9" s="3"/>
      <c r="D9" s="4"/>
      <c r="E9" s="5"/>
      <c r="F9" s="185"/>
      <c r="G9" s="18"/>
    </row>
    <row r="10" spans="1:6" ht="15">
      <c r="A10" s="205" t="s">
        <v>1</v>
      </c>
      <c r="B10" s="206"/>
      <c r="C10" s="6"/>
      <c r="D10" s="155">
        <f>+D12+D49+D114+D199+D274+D333+D355+D403+D421</f>
        <v>651156990.53</v>
      </c>
      <c r="E10" s="7"/>
      <c r="F10" s="8"/>
    </row>
    <row r="11" spans="1:6" ht="15">
      <c r="A11" s="9"/>
      <c r="B11" s="5"/>
      <c r="C11" s="5"/>
      <c r="D11" s="156"/>
      <c r="E11" s="180"/>
      <c r="F11" s="7"/>
    </row>
    <row r="12" spans="1:7" ht="15">
      <c r="A12" s="11" t="s">
        <v>2</v>
      </c>
      <c r="B12" s="5"/>
      <c r="C12" s="5"/>
      <c r="D12" s="155">
        <f>+D13+D18+D23+D32+D37</f>
        <v>343800931.30999994</v>
      </c>
      <c r="E12" s="12"/>
      <c r="F12" s="7"/>
      <c r="G12" s="13"/>
    </row>
    <row r="13" spans="1:7" ht="16.5" customHeight="1">
      <c r="A13" s="14">
        <v>1100</v>
      </c>
      <c r="B13" s="15" t="s">
        <v>3</v>
      </c>
      <c r="C13" s="15"/>
      <c r="D13" s="157">
        <f>SUM(D14:D17)</f>
        <v>152821093.40999997</v>
      </c>
      <c r="E13" s="16"/>
      <c r="F13" s="7"/>
      <c r="G13" s="13"/>
    </row>
    <row r="14" spans="1:7" ht="15" hidden="1">
      <c r="A14" s="14">
        <v>111</v>
      </c>
      <c r="B14" s="15" t="s">
        <v>4</v>
      </c>
      <c r="C14" s="15"/>
      <c r="D14" s="157">
        <v>0</v>
      </c>
      <c r="E14" s="16"/>
      <c r="F14" s="7"/>
      <c r="G14" s="13"/>
    </row>
    <row r="15" spans="1:7" ht="15" hidden="1">
      <c r="A15" s="14">
        <v>112</v>
      </c>
      <c r="B15" s="15" t="s">
        <v>5</v>
      </c>
      <c r="C15" s="15"/>
      <c r="D15" s="157">
        <v>0</v>
      </c>
      <c r="E15" s="17"/>
      <c r="F15" s="7"/>
      <c r="G15" s="13"/>
    </row>
    <row r="16" spans="1:7" ht="15" hidden="1">
      <c r="A16" s="14">
        <v>113</v>
      </c>
      <c r="B16" s="15" t="s">
        <v>6</v>
      </c>
      <c r="C16" s="15"/>
      <c r="D16" s="157">
        <f>+'C-1000'!P19</f>
        <v>152821093.40999997</v>
      </c>
      <c r="E16" s="16"/>
      <c r="F16" s="7"/>
      <c r="G16" s="13"/>
    </row>
    <row r="17" spans="1:7" ht="15" hidden="1">
      <c r="A17" s="14">
        <v>114</v>
      </c>
      <c r="B17" s="15" t="s">
        <v>7</v>
      </c>
      <c r="C17" s="15"/>
      <c r="D17" s="157">
        <v>0</v>
      </c>
      <c r="E17" s="16"/>
      <c r="F17" s="7"/>
      <c r="G17" s="13"/>
    </row>
    <row r="18" spans="1:7" ht="15">
      <c r="A18" s="14">
        <v>1200</v>
      </c>
      <c r="B18" s="15" t="s">
        <v>8</v>
      </c>
      <c r="C18" s="15"/>
      <c r="D18" s="158">
        <f>SUM(D19:D22)</f>
        <v>41364802.53999999</v>
      </c>
      <c r="E18" s="16"/>
      <c r="F18" s="7"/>
      <c r="G18" s="13"/>
    </row>
    <row r="19" spans="1:7" ht="15" hidden="1">
      <c r="A19" s="14">
        <v>121</v>
      </c>
      <c r="B19" s="15" t="s">
        <v>9</v>
      </c>
      <c r="C19" s="15"/>
      <c r="D19" s="157">
        <f>+'C-1000'!P25</f>
        <v>315816.80000000005</v>
      </c>
      <c r="E19" s="16"/>
      <c r="F19" s="7"/>
      <c r="G19" s="13"/>
    </row>
    <row r="20" spans="1:7" ht="15" hidden="1">
      <c r="A20" s="14">
        <v>122</v>
      </c>
      <c r="B20" s="15" t="s">
        <v>10</v>
      </c>
      <c r="C20" s="15"/>
      <c r="D20" s="157">
        <f>+'C-1000'!P27</f>
        <v>843578</v>
      </c>
      <c r="E20" s="16"/>
      <c r="F20" s="7"/>
      <c r="G20" s="13"/>
    </row>
    <row r="21" spans="1:7" ht="15" hidden="1">
      <c r="A21" s="14">
        <v>123</v>
      </c>
      <c r="B21" s="15" t="s">
        <v>11</v>
      </c>
      <c r="C21" s="15"/>
      <c r="D21" s="157">
        <f>+'C-1000'!P28</f>
        <v>40205407.739999995</v>
      </c>
      <c r="E21" s="16"/>
      <c r="F21" s="7"/>
      <c r="G21" s="13"/>
    </row>
    <row r="22" spans="1:7" ht="15" hidden="1">
      <c r="A22" s="14">
        <v>124</v>
      </c>
      <c r="B22" s="15" t="s">
        <v>12</v>
      </c>
      <c r="C22" s="15"/>
      <c r="D22" s="157">
        <v>0</v>
      </c>
      <c r="E22" s="16"/>
      <c r="F22" s="7"/>
      <c r="G22" s="13"/>
    </row>
    <row r="23" spans="1:8" ht="15">
      <c r="A23" s="14">
        <v>1300</v>
      </c>
      <c r="B23" s="15" t="s">
        <v>13</v>
      </c>
      <c r="C23" s="15"/>
      <c r="D23" s="157">
        <f>SUM(D24:D31)</f>
        <v>49989097.24</v>
      </c>
      <c r="E23" s="12"/>
      <c r="F23" s="7"/>
      <c r="G23" s="13"/>
      <c r="H23" s="18"/>
    </row>
    <row r="24" spans="1:8" ht="15" hidden="1">
      <c r="A24" s="14">
        <v>131</v>
      </c>
      <c r="B24" s="15" t="s">
        <v>14</v>
      </c>
      <c r="C24" s="15"/>
      <c r="D24" s="157">
        <f>+'C-1000'!P35</f>
        <v>5560401.37</v>
      </c>
      <c r="E24" s="16"/>
      <c r="F24" s="7"/>
      <c r="G24" s="13"/>
      <c r="H24" s="18"/>
    </row>
    <row r="25" spans="1:8" ht="15" hidden="1">
      <c r="A25" s="14">
        <v>132</v>
      </c>
      <c r="B25" s="15" t="s">
        <v>15</v>
      </c>
      <c r="C25" s="15"/>
      <c r="D25" s="157">
        <f>+'C-1000'!P37</f>
        <v>29490176.73</v>
      </c>
      <c r="E25" s="16"/>
      <c r="F25" s="7"/>
      <c r="G25" s="13"/>
      <c r="H25" s="18"/>
    </row>
    <row r="26" spans="1:8" ht="15" hidden="1">
      <c r="A26" s="14">
        <v>133</v>
      </c>
      <c r="B26" s="15" t="s">
        <v>16</v>
      </c>
      <c r="C26" s="15"/>
      <c r="D26" s="157">
        <v>0</v>
      </c>
      <c r="E26" s="16"/>
      <c r="F26" s="7"/>
      <c r="G26" s="13"/>
      <c r="H26" s="18"/>
    </row>
    <row r="27" spans="1:8" ht="15" hidden="1">
      <c r="A27" s="14">
        <v>134</v>
      </c>
      <c r="B27" s="15" t="s">
        <v>17</v>
      </c>
      <c r="C27" s="15"/>
      <c r="D27" s="157">
        <f>+'C-1000'!P41</f>
        <v>14938135.139999999</v>
      </c>
      <c r="E27" s="16"/>
      <c r="F27" s="7"/>
      <c r="G27" s="13"/>
      <c r="H27" s="18"/>
    </row>
    <row r="28" spans="1:8" ht="15" hidden="1">
      <c r="A28" s="14">
        <v>135</v>
      </c>
      <c r="B28" s="15" t="s">
        <v>18</v>
      </c>
      <c r="C28" s="15"/>
      <c r="D28" s="157">
        <v>0</v>
      </c>
      <c r="E28" s="16"/>
      <c r="F28" s="7"/>
      <c r="G28" s="13"/>
      <c r="H28" s="18"/>
    </row>
    <row r="29" spans="1:8" ht="15" hidden="1">
      <c r="A29" s="14">
        <v>136</v>
      </c>
      <c r="B29" s="15" t="s">
        <v>19</v>
      </c>
      <c r="C29" s="15"/>
      <c r="D29" s="157">
        <v>0</v>
      </c>
      <c r="E29" s="16"/>
      <c r="F29" s="7"/>
      <c r="G29" s="13"/>
      <c r="H29" s="18"/>
    </row>
    <row r="30" spans="1:8" ht="15" hidden="1">
      <c r="A30" s="14">
        <v>137</v>
      </c>
      <c r="B30" s="15" t="s">
        <v>20</v>
      </c>
      <c r="C30" s="15"/>
      <c r="D30" s="157">
        <f>+'C-1000'!P48</f>
        <v>0</v>
      </c>
      <c r="E30" s="16"/>
      <c r="F30" s="7"/>
      <c r="G30" s="13"/>
      <c r="H30" s="18"/>
    </row>
    <row r="31" spans="1:8" ht="15" hidden="1">
      <c r="A31" s="14">
        <v>138</v>
      </c>
      <c r="B31" s="15" t="s">
        <v>21</v>
      </c>
      <c r="C31" s="15"/>
      <c r="D31" s="157">
        <f>+'C-1000'!P50</f>
        <v>384</v>
      </c>
      <c r="E31" s="16"/>
      <c r="F31" s="7"/>
      <c r="G31" s="13"/>
      <c r="H31" s="18"/>
    </row>
    <row r="32" spans="1:7" ht="15">
      <c r="A32" s="14">
        <v>1400</v>
      </c>
      <c r="B32" s="15" t="s">
        <v>22</v>
      </c>
      <c r="C32" s="15"/>
      <c r="D32" s="157">
        <f>SUM(D33:D36)</f>
        <v>14102932.089999998</v>
      </c>
      <c r="E32" s="16"/>
      <c r="F32" s="7"/>
      <c r="G32" s="13"/>
    </row>
    <row r="33" spans="1:7" ht="15" hidden="1">
      <c r="A33" s="14">
        <v>141</v>
      </c>
      <c r="B33" s="15" t="s">
        <v>23</v>
      </c>
      <c r="C33" s="15"/>
      <c r="D33" s="157">
        <f>+'C-1000'!P55</f>
        <v>14102932.089999998</v>
      </c>
      <c r="E33" s="16"/>
      <c r="F33" s="7"/>
      <c r="G33" s="13"/>
    </row>
    <row r="34" spans="1:7" ht="15" hidden="1">
      <c r="A34" s="14">
        <v>142</v>
      </c>
      <c r="B34" s="15" t="s">
        <v>24</v>
      </c>
      <c r="C34" s="15"/>
      <c r="D34" s="157">
        <v>0</v>
      </c>
      <c r="E34" s="16"/>
      <c r="F34" s="7"/>
      <c r="G34" s="13"/>
    </row>
    <row r="35" spans="1:7" ht="15" hidden="1">
      <c r="A35" s="14">
        <v>143</v>
      </c>
      <c r="B35" s="15" t="s">
        <v>25</v>
      </c>
      <c r="C35" s="15"/>
      <c r="D35" s="157">
        <v>0</v>
      </c>
      <c r="E35" s="16"/>
      <c r="F35" s="7"/>
      <c r="G35" s="13"/>
    </row>
    <row r="36" spans="1:7" ht="15" hidden="1">
      <c r="A36" s="14">
        <v>144</v>
      </c>
      <c r="B36" s="15" t="s">
        <v>26</v>
      </c>
      <c r="C36" s="15"/>
      <c r="D36" s="157">
        <v>0</v>
      </c>
      <c r="E36" s="16"/>
      <c r="F36" s="7"/>
      <c r="G36" s="13"/>
    </row>
    <row r="37" spans="1:7" ht="15">
      <c r="A37" s="14">
        <v>1500</v>
      </c>
      <c r="B37" s="15" t="s">
        <v>27</v>
      </c>
      <c r="C37" s="15"/>
      <c r="D37" s="157">
        <f>SUM(D38:D43)</f>
        <v>85523006.03</v>
      </c>
      <c r="E37" s="16"/>
      <c r="F37" s="7"/>
      <c r="G37" s="13"/>
    </row>
    <row r="38" spans="1:7" ht="15" hidden="1">
      <c r="A38" s="14">
        <v>151</v>
      </c>
      <c r="B38" s="15" t="s">
        <v>28</v>
      </c>
      <c r="C38" s="15"/>
      <c r="D38" s="156">
        <v>0</v>
      </c>
      <c r="E38" s="16"/>
      <c r="F38" s="7"/>
      <c r="G38" s="13"/>
    </row>
    <row r="39" spans="1:7" ht="15" hidden="1">
      <c r="A39" s="14">
        <v>152</v>
      </c>
      <c r="B39" s="15" t="s">
        <v>29</v>
      </c>
      <c r="C39" s="15"/>
      <c r="D39" s="156">
        <f>+'C-1000'!P67</f>
        <v>4795078.2</v>
      </c>
      <c r="E39" s="16"/>
      <c r="F39" s="7"/>
      <c r="G39" s="13"/>
    </row>
    <row r="40" spans="1:7" ht="15" hidden="1">
      <c r="A40" s="14">
        <v>153</v>
      </c>
      <c r="B40" s="15" t="s">
        <v>30</v>
      </c>
      <c r="C40" s="15"/>
      <c r="D40" s="156">
        <f>+'C-1000'!P69</f>
        <v>374253.47</v>
      </c>
      <c r="E40" s="16"/>
      <c r="F40" s="7"/>
      <c r="G40" s="13"/>
    </row>
    <row r="41" spans="1:7" ht="15" hidden="1">
      <c r="A41" s="14">
        <v>154</v>
      </c>
      <c r="B41" s="15" t="s">
        <v>31</v>
      </c>
      <c r="C41" s="15"/>
      <c r="D41" s="156">
        <f>+'C-1000'!P71</f>
        <v>43557103.22</v>
      </c>
      <c r="E41" s="16"/>
      <c r="F41" s="7"/>
      <c r="G41" s="13"/>
    </row>
    <row r="42" spans="1:7" ht="15" hidden="1">
      <c r="A42" s="14">
        <v>155</v>
      </c>
      <c r="B42" s="15" t="s">
        <v>32</v>
      </c>
      <c r="C42" s="15"/>
      <c r="D42" s="156">
        <v>0</v>
      </c>
      <c r="E42" s="16"/>
      <c r="F42" s="7"/>
      <c r="G42" s="13"/>
    </row>
    <row r="43" spans="1:7" ht="15" hidden="1">
      <c r="A43" s="14">
        <v>159</v>
      </c>
      <c r="B43" s="15" t="s">
        <v>27</v>
      </c>
      <c r="C43" s="15"/>
      <c r="D43" s="156">
        <f>+'C-1000'!P75</f>
        <v>36796571.13999999</v>
      </c>
      <c r="E43" s="16"/>
      <c r="F43" s="7"/>
      <c r="G43" s="13"/>
    </row>
    <row r="44" spans="1:7" ht="15">
      <c r="A44" s="14">
        <v>1600</v>
      </c>
      <c r="B44" s="15" t="s">
        <v>33</v>
      </c>
      <c r="C44" s="15"/>
      <c r="D44" s="156">
        <v>0</v>
      </c>
      <c r="E44" s="16"/>
      <c r="F44" s="7"/>
      <c r="G44" s="13"/>
    </row>
    <row r="45" spans="1:7" ht="15" hidden="1">
      <c r="A45" s="14">
        <v>161</v>
      </c>
      <c r="B45" s="15" t="s">
        <v>34</v>
      </c>
      <c r="C45" s="15"/>
      <c r="D45" s="156">
        <v>0</v>
      </c>
      <c r="E45" s="16"/>
      <c r="F45" s="7"/>
      <c r="G45" s="13"/>
    </row>
    <row r="46" spans="1:7" ht="15">
      <c r="A46" s="14">
        <v>1700</v>
      </c>
      <c r="B46" s="15" t="s">
        <v>35</v>
      </c>
      <c r="C46" s="15"/>
      <c r="D46" s="156">
        <v>0</v>
      </c>
      <c r="E46" s="16"/>
      <c r="F46" s="7"/>
      <c r="G46" s="13"/>
    </row>
    <row r="47" spans="1:7" ht="15" hidden="1">
      <c r="A47" s="14">
        <v>171</v>
      </c>
      <c r="B47" s="15" t="s">
        <v>36</v>
      </c>
      <c r="C47" s="15"/>
      <c r="D47" s="156"/>
      <c r="E47" s="5"/>
      <c r="F47" s="7"/>
      <c r="G47" s="13"/>
    </row>
    <row r="48" spans="1:7" ht="15" hidden="1">
      <c r="A48" s="14">
        <v>172</v>
      </c>
      <c r="B48" s="15" t="s">
        <v>37</v>
      </c>
      <c r="C48" s="15"/>
      <c r="D48" s="156"/>
      <c r="E48" s="5"/>
      <c r="F48" s="7"/>
      <c r="G48" s="13"/>
    </row>
    <row r="49" spans="1:8" ht="15">
      <c r="A49" s="11" t="s">
        <v>38</v>
      </c>
      <c r="B49" s="5"/>
      <c r="C49" s="5"/>
      <c r="D49" s="155">
        <f>+D50+D59+D63+D73+D83+D91+D94+D100+D104</f>
        <v>31239821.03</v>
      </c>
      <c r="E49" s="182"/>
      <c r="F49" s="7"/>
      <c r="G49" s="13"/>
      <c r="H49" s="18"/>
    </row>
    <row r="50" spans="1:7" ht="15">
      <c r="A50" s="14">
        <v>2100</v>
      </c>
      <c r="B50" s="15" t="s">
        <v>39</v>
      </c>
      <c r="C50" s="15"/>
      <c r="D50" s="157">
        <f>SUM(D51:D58)</f>
        <v>1593149.56</v>
      </c>
      <c r="E50" s="16"/>
      <c r="F50" s="7"/>
      <c r="G50" s="13"/>
    </row>
    <row r="51" spans="1:7" ht="15" hidden="1">
      <c r="A51" s="14">
        <v>211</v>
      </c>
      <c r="B51" s="15" t="s">
        <v>40</v>
      </c>
      <c r="C51" s="15"/>
      <c r="D51" s="157">
        <f>+'C-2000'!P12</f>
        <v>504781.44</v>
      </c>
      <c r="E51" s="16"/>
      <c r="F51" s="7"/>
      <c r="G51" s="13"/>
    </row>
    <row r="52" spans="1:7" ht="15" hidden="1">
      <c r="A52" s="14">
        <v>212</v>
      </c>
      <c r="B52" s="15" t="s">
        <v>41</v>
      </c>
      <c r="C52" s="15"/>
      <c r="D52" s="157">
        <f>+'C-2000'!P14</f>
        <v>74403.13</v>
      </c>
      <c r="E52" s="16"/>
      <c r="F52" s="7"/>
      <c r="G52" s="13"/>
    </row>
    <row r="53" spans="1:7" ht="15" hidden="1">
      <c r="A53" s="14">
        <v>213</v>
      </c>
      <c r="B53" s="15" t="s">
        <v>42</v>
      </c>
      <c r="C53" s="15"/>
      <c r="D53" s="157">
        <f>+'C-2000'!P16</f>
        <v>0</v>
      </c>
      <c r="E53" s="16"/>
      <c r="F53" s="7"/>
      <c r="G53" s="13"/>
    </row>
    <row r="54" spans="1:7" ht="15" hidden="1">
      <c r="A54" s="14">
        <v>214</v>
      </c>
      <c r="B54" s="15" t="s">
        <v>43</v>
      </c>
      <c r="C54" s="15"/>
      <c r="D54" s="157">
        <f>+'C-2000'!P18</f>
        <v>151357.47</v>
      </c>
      <c r="E54" s="16"/>
      <c r="F54" s="7"/>
      <c r="G54" s="13"/>
    </row>
    <row r="55" spans="1:7" ht="15" hidden="1">
      <c r="A55" s="14">
        <v>215</v>
      </c>
      <c r="B55" s="15" t="s">
        <v>44</v>
      </c>
      <c r="C55" s="15"/>
      <c r="D55" s="157">
        <f>+'C-2000'!P20</f>
        <v>506358.9</v>
      </c>
      <c r="E55" s="16"/>
      <c r="F55" s="7"/>
      <c r="G55" s="13"/>
    </row>
    <row r="56" spans="1:7" ht="15" hidden="1">
      <c r="A56" s="14">
        <v>216</v>
      </c>
      <c r="B56" s="15" t="s">
        <v>45</v>
      </c>
      <c r="C56" s="15"/>
      <c r="D56" s="157">
        <f>+'C-2000'!P22</f>
        <v>336088.75</v>
      </c>
      <c r="E56" s="16"/>
      <c r="F56" s="7"/>
      <c r="G56" s="13"/>
    </row>
    <row r="57" spans="1:7" ht="15" hidden="1">
      <c r="A57" s="14">
        <v>217</v>
      </c>
      <c r="B57" s="15" t="s">
        <v>46</v>
      </c>
      <c r="C57" s="15"/>
      <c r="D57" s="157">
        <f>+'C-2000'!P24</f>
        <v>0</v>
      </c>
      <c r="E57" s="16"/>
      <c r="F57" s="7"/>
      <c r="G57" s="13"/>
    </row>
    <row r="58" spans="1:7" ht="15" hidden="1">
      <c r="A58" s="14">
        <v>218</v>
      </c>
      <c r="B58" s="15" t="s">
        <v>47</v>
      </c>
      <c r="C58" s="15"/>
      <c r="D58" s="157">
        <f>+'C-2000'!P26</f>
        <v>20159.87</v>
      </c>
      <c r="E58" s="16"/>
      <c r="F58" s="7"/>
      <c r="G58" s="13"/>
    </row>
    <row r="59" spans="1:7" ht="15">
      <c r="A59" s="14">
        <v>2200</v>
      </c>
      <c r="B59" s="15" t="s">
        <v>48</v>
      </c>
      <c r="C59" s="15"/>
      <c r="D59" s="157">
        <f>SUM(D60:D62)</f>
        <v>1090608.16</v>
      </c>
      <c r="E59" s="16"/>
      <c r="F59" s="7"/>
      <c r="G59" s="13"/>
    </row>
    <row r="60" spans="1:7" ht="15" hidden="1">
      <c r="A60" s="14">
        <v>221</v>
      </c>
      <c r="B60" s="15" t="s">
        <v>49</v>
      </c>
      <c r="C60" s="15"/>
      <c r="D60" s="157">
        <f>+'C-2000'!P31</f>
        <v>995908.02</v>
      </c>
      <c r="E60" s="16"/>
      <c r="F60" s="7"/>
      <c r="G60" s="13"/>
    </row>
    <row r="61" spans="1:7" ht="15" hidden="1">
      <c r="A61" s="14">
        <v>222</v>
      </c>
      <c r="B61" s="15" t="s">
        <v>50</v>
      </c>
      <c r="C61" s="15"/>
      <c r="D61" s="157">
        <f>+'C-2000'!P33</f>
        <v>48100</v>
      </c>
      <c r="E61" s="16"/>
      <c r="F61" s="7"/>
      <c r="G61" s="13"/>
    </row>
    <row r="62" spans="1:7" ht="15" hidden="1">
      <c r="A62" s="14">
        <v>223</v>
      </c>
      <c r="B62" s="15" t="s">
        <v>51</v>
      </c>
      <c r="C62" s="15"/>
      <c r="D62" s="157">
        <f>+'C-2000'!P35</f>
        <v>46600.14</v>
      </c>
      <c r="E62" s="16"/>
      <c r="F62" s="7"/>
      <c r="G62" s="13"/>
    </row>
    <row r="63" spans="1:7" ht="15">
      <c r="A63" s="14">
        <v>2300</v>
      </c>
      <c r="B63" s="15" t="s">
        <v>52</v>
      </c>
      <c r="C63" s="15"/>
      <c r="D63" s="157">
        <f>SUM(D64:D72)</f>
        <v>0</v>
      </c>
      <c r="E63" s="16"/>
      <c r="F63" s="7"/>
      <c r="G63" s="13"/>
    </row>
    <row r="64" spans="1:7" ht="15" hidden="1">
      <c r="A64" s="14">
        <v>231</v>
      </c>
      <c r="B64" s="15" t="s">
        <v>53</v>
      </c>
      <c r="C64" s="15"/>
      <c r="D64" s="157">
        <v>0</v>
      </c>
      <c r="E64" s="16"/>
      <c r="F64" s="7"/>
      <c r="G64" s="13"/>
    </row>
    <row r="65" spans="1:7" ht="15" hidden="1">
      <c r="A65" s="14">
        <v>232</v>
      </c>
      <c r="B65" s="15" t="s">
        <v>54</v>
      </c>
      <c r="C65" s="15"/>
      <c r="D65" s="157">
        <f>+'C-2000'!P43</f>
        <v>0</v>
      </c>
      <c r="E65" s="16"/>
      <c r="F65" s="7"/>
      <c r="G65" s="13"/>
    </row>
    <row r="66" spans="1:7" ht="15" hidden="1">
      <c r="A66" s="14">
        <v>233</v>
      </c>
      <c r="B66" s="15" t="s">
        <v>55</v>
      </c>
      <c r="C66" s="15"/>
      <c r="D66" s="157">
        <v>0</v>
      </c>
      <c r="E66" s="16"/>
      <c r="F66" s="7"/>
      <c r="G66" s="13"/>
    </row>
    <row r="67" spans="1:7" ht="15" hidden="1">
      <c r="A67" s="14">
        <v>234</v>
      </c>
      <c r="B67" s="15" t="s">
        <v>56</v>
      </c>
      <c r="C67" s="15"/>
      <c r="D67" s="157">
        <v>0</v>
      </c>
      <c r="E67" s="16"/>
      <c r="F67" s="7"/>
      <c r="G67" s="13"/>
    </row>
    <row r="68" spans="1:7" ht="15" hidden="1">
      <c r="A68" s="14">
        <v>235</v>
      </c>
      <c r="B68" s="15" t="s">
        <v>57</v>
      </c>
      <c r="C68" s="15"/>
      <c r="D68" s="157">
        <f>+'C-2000'!P51</f>
        <v>0</v>
      </c>
      <c r="E68" s="16"/>
      <c r="F68" s="7"/>
      <c r="G68" s="13"/>
    </row>
    <row r="69" spans="1:7" ht="15" hidden="1">
      <c r="A69" s="14">
        <v>236</v>
      </c>
      <c r="B69" s="15" t="s">
        <v>58</v>
      </c>
      <c r="C69" s="15"/>
      <c r="D69" s="157">
        <v>0</v>
      </c>
      <c r="E69" s="16"/>
      <c r="F69" s="7"/>
      <c r="G69" s="13"/>
    </row>
    <row r="70" spans="1:7" ht="15" hidden="1">
      <c r="A70" s="14">
        <v>237</v>
      </c>
      <c r="B70" s="15" t="s">
        <v>59</v>
      </c>
      <c r="C70" s="15"/>
      <c r="D70" s="157">
        <v>0</v>
      </c>
      <c r="E70" s="16"/>
      <c r="F70" s="7"/>
      <c r="G70" s="13"/>
    </row>
    <row r="71" spans="1:7" ht="15" hidden="1">
      <c r="A71" s="14">
        <v>238</v>
      </c>
      <c r="B71" s="15" t="s">
        <v>60</v>
      </c>
      <c r="C71" s="15"/>
      <c r="D71" s="157">
        <v>0</v>
      </c>
      <c r="E71" s="16"/>
      <c r="F71" s="7"/>
      <c r="G71" s="13"/>
    </row>
    <row r="72" spans="1:7" ht="15" hidden="1">
      <c r="A72" s="14">
        <v>239</v>
      </c>
      <c r="B72" s="15" t="s">
        <v>61</v>
      </c>
      <c r="C72" s="15"/>
      <c r="D72" s="157">
        <v>0</v>
      </c>
      <c r="E72" s="16"/>
      <c r="F72" s="7"/>
      <c r="G72" s="13"/>
    </row>
    <row r="73" spans="1:7" ht="15">
      <c r="A73" s="14">
        <v>2400</v>
      </c>
      <c r="B73" s="15" t="s">
        <v>62</v>
      </c>
      <c r="C73" s="15"/>
      <c r="D73" s="157">
        <f>SUM(D74:D82)</f>
        <v>1987042.96</v>
      </c>
      <c r="E73" s="16"/>
      <c r="F73" s="7"/>
      <c r="G73" s="13"/>
    </row>
    <row r="74" spans="1:7" ht="15" hidden="1">
      <c r="A74" s="14">
        <v>241</v>
      </c>
      <c r="B74" s="15" t="s">
        <v>63</v>
      </c>
      <c r="C74" s="15"/>
      <c r="D74" s="157">
        <f>+'C-2000'!P66</f>
        <v>179598.74000000002</v>
      </c>
      <c r="E74" s="16"/>
      <c r="F74" s="7"/>
      <c r="G74" s="13"/>
    </row>
    <row r="75" spans="1:7" ht="15" hidden="1">
      <c r="A75" s="14">
        <v>242</v>
      </c>
      <c r="B75" s="15" t="s">
        <v>64</v>
      </c>
      <c r="C75" s="15"/>
      <c r="D75" s="157">
        <f>+'C-2000'!P68</f>
        <v>87860.8</v>
      </c>
      <c r="E75" s="16"/>
      <c r="F75" s="7"/>
      <c r="G75" s="13"/>
    </row>
    <row r="76" spans="1:7" ht="15" hidden="1">
      <c r="A76" s="14">
        <v>243</v>
      </c>
      <c r="B76" s="15" t="s">
        <v>65</v>
      </c>
      <c r="C76" s="15"/>
      <c r="D76" s="157">
        <f>+'C-2000'!P70</f>
        <v>5468.949999999999</v>
      </c>
      <c r="E76" s="16"/>
      <c r="F76" s="7"/>
      <c r="G76" s="13"/>
    </row>
    <row r="77" spans="1:7" ht="15" hidden="1">
      <c r="A77" s="14">
        <v>244</v>
      </c>
      <c r="B77" s="15" t="s">
        <v>66</v>
      </c>
      <c r="C77" s="15"/>
      <c r="D77" s="157">
        <f>+'C-2000'!P72</f>
        <v>67188.14</v>
      </c>
      <c r="E77" s="16"/>
      <c r="F77" s="7"/>
      <c r="G77" s="13"/>
    </row>
    <row r="78" spans="1:7" ht="15" hidden="1">
      <c r="A78" s="14">
        <v>245</v>
      </c>
      <c r="B78" s="15" t="s">
        <v>67</v>
      </c>
      <c r="C78" s="15"/>
      <c r="D78" s="157">
        <f>+'C-2000'!P74</f>
        <v>1809.77</v>
      </c>
      <c r="E78" s="16"/>
      <c r="F78" s="7"/>
      <c r="G78" s="13"/>
    </row>
    <row r="79" spans="1:7" ht="15" hidden="1">
      <c r="A79" s="14">
        <v>246</v>
      </c>
      <c r="B79" s="15" t="s">
        <v>68</v>
      </c>
      <c r="C79" s="15"/>
      <c r="D79" s="157">
        <f>+'C-2000'!P76</f>
        <v>718869.9299999999</v>
      </c>
      <c r="E79" s="16"/>
      <c r="F79" s="7"/>
      <c r="G79" s="13"/>
    </row>
    <row r="80" spans="1:7" ht="15" hidden="1">
      <c r="A80" s="14">
        <v>247</v>
      </c>
      <c r="B80" s="15" t="s">
        <v>69</v>
      </c>
      <c r="C80" s="15"/>
      <c r="D80" s="157">
        <f>+'C-2000'!P78</f>
        <v>350794.44000000006</v>
      </c>
      <c r="E80" s="16"/>
      <c r="F80" s="7"/>
      <c r="G80" s="13"/>
    </row>
    <row r="81" spans="1:7" ht="15" hidden="1">
      <c r="A81" s="14">
        <v>248</v>
      </c>
      <c r="B81" s="15" t="s">
        <v>70</v>
      </c>
      <c r="C81" s="15"/>
      <c r="D81" s="157">
        <f>+'C-2000'!P80</f>
        <v>696</v>
      </c>
      <c r="E81" s="16"/>
      <c r="F81" s="7"/>
      <c r="G81" s="13"/>
    </row>
    <row r="82" spans="1:7" ht="15" hidden="1">
      <c r="A82" s="14">
        <v>249</v>
      </c>
      <c r="B82" s="15" t="s">
        <v>71</v>
      </c>
      <c r="C82" s="15"/>
      <c r="D82" s="157">
        <f>+'C-2000'!P82</f>
        <v>574756.19</v>
      </c>
      <c r="E82" s="16"/>
      <c r="F82" s="7"/>
      <c r="G82" s="13"/>
    </row>
    <row r="83" spans="1:7" ht="15">
      <c r="A83" s="14">
        <v>2500</v>
      </c>
      <c r="B83" s="15" t="s">
        <v>72</v>
      </c>
      <c r="C83" s="15"/>
      <c r="D83" s="157">
        <f>SUM(D84:D90)</f>
        <v>84023.49</v>
      </c>
      <c r="E83" s="182"/>
      <c r="F83" s="7"/>
      <c r="G83" s="13"/>
    </row>
    <row r="84" spans="1:7" ht="15" hidden="1">
      <c r="A84" s="14">
        <v>251</v>
      </c>
      <c r="B84" s="15" t="s">
        <v>73</v>
      </c>
      <c r="C84" s="15"/>
      <c r="D84" s="157">
        <f>+'C-2000'!P88</f>
        <v>4222.4</v>
      </c>
      <c r="E84" s="16"/>
      <c r="F84" s="7"/>
      <c r="G84" s="13"/>
    </row>
    <row r="85" spans="1:7" ht="15" hidden="1">
      <c r="A85" s="14">
        <v>252</v>
      </c>
      <c r="B85" s="15" t="s">
        <v>74</v>
      </c>
      <c r="C85" s="15"/>
      <c r="D85" s="157">
        <f>+'C-2000'!P90</f>
        <v>1861.33</v>
      </c>
      <c r="E85" s="16"/>
      <c r="F85" s="7"/>
      <c r="G85" s="13"/>
    </row>
    <row r="86" spans="1:7" ht="15" hidden="1">
      <c r="A86" s="14">
        <v>253</v>
      </c>
      <c r="B86" s="15" t="s">
        <v>75</v>
      </c>
      <c r="C86" s="15"/>
      <c r="D86" s="157">
        <f>+'C-2000'!P92</f>
        <v>18420.469999999998</v>
      </c>
      <c r="E86" s="16"/>
      <c r="F86" s="7"/>
      <c r="G86" s="13"/>
    </row>
    <row r="87" spans="1:7" ht="15" hidden="1">
      <c r="A87" s="14">
        <v>254</v>
      </c>
      <c r="B87" s="15" t="s">
        <v>76</v>
      </c>
      <c r="C87" s="15"/>
      <c r="D87" s="157">
        <f>+'C-2000'!P94</f>
        <v>2196.43</v>
      </c>
      <c r="E87" s="16"/>
      <c r="F87" s="7"/>
      <c r="G87" s="13"/>
    </row>
    <row r="88" spans="1:7" ht="15" hidden="1">
      <c r="A88" s="14">
        <v>255</v>
      </c>
      <c r="B88" s="15" t="s">
        <v>77</v>
      </c>
      <c r="C88" s="15"/>
      <c r="D88" s="157">
        <f>+'C-2000'!P96</f>
        <v>0</v>
      </c>
      <c r="E88" s="16"/>
      <c r="F88" s="7"/>
      <c r="G88" s="13"/>
    </row>
    <row r="89" spans="1:7" ht="15" hidden="1">
      <c r="A89" s="14">
        <v>256</v>
      </c>
      <c r="B89" s="15" t="s">
        <v>78</v>
      </c>
      <c r="C89" s="15"/>
      <c r="D89" s="157">
        <f>+'C-2000'!P98</f>
        <v>57132.87</v>
      </c>
      <c r="E89" s="16"/>
      <c r="F89" s="7"/>
      <c r="G89" s="13"/>
    </row>
    <row r="90" spans="1:7" ht="15" hidden="1">
      <c r="A90" s="14">
        <v>259</v>
      </c>
      <c r="B90" s="15" t="s">
        <v>79</v>
      </c>
      <c r="C90" s="15"/>
      <c r="D90" s="157">
        <f>+'C-2000'!P100</f>
        <v>189.99</v>
      </c>
      <c r="E90" s="16"/>
      <c r="F90" s="7"/>
      <c r="G90" s="13"/>
    </row>
    <row r="91" spans="1:7" ht="15">
      <c r="A91" s="14">
        <v>2600</v>
      </c>
      <c r="B91" s="15" t="s">
        <v>80</v>
      </c>
      <c r="C91" s="15"/>
      <c r="D91" s="157">
        <f>SUM(D92:D93)</f>
        <v>23158929.57</v>
      </c>
      <c r="E91" s="16"/>
      <c r="F91" s="7"/>
      <c r="G91" s="13"/>
    </row>
    <row r="92" spans="1:7" ht="15" hidden="1">
      <c r="A92" s="14">
        <v>261</v>
      </c>
      <c r="B92" s="15" t="s">
        <v>81</v>
      </c>
      <c r="C92" s="15"/>
      <c r="D92" s="157">
        <f>+'C-2000'!P104</f>
        <v>23158929.57</v>
      </c>
      <c r="E92" s="16"/>
      <c r="F92" s="7"/>
      <c r="G92" s="13"/>
    </row>
    <row r="93" spans="1:7" ht="15" hidden="1">
      <c r="A93" s="14">
        <v>262</v>
      </c>
      <c r="B93" s="15" t="s">
        <v>82</v>
      </c>
      <c r="C93" s="15"/>
      <c r="D93" s="157"/>
      <c r="E93" s="16"/>
      <c r="F93" s="7"/>
      <c r="G93" s="13"/>
    </row>
    <row r="94" spans="1:7" ht="15">
      <c r="A94" s="14">
        <v>2700</v>
      </c>
      <c r="B94" s="15" t="s">
        <v>83</v>
      </c>
      <c r="C94" s="15"/>
      <c r="D94" s="157">
        <f>SUM(D95:D99)</f>
        <v>1124239.55</v>
      </c>
      <c r="E94" s="16"/>
      <c r="F94" s="7"/>
      <c r="G94" s="13"/>
    </row>
    <row r="95" spans="1:7" ht="15" hidden="1">
      <c r="A95" s="14">
        <v>271</v>
      </c>
      <c r="B95" s="15" t="s">
        <v>84</v>
      </c>
      <c r="C95" s="15"/>
      <c r="D95" s="157">
        <f>+'C-2000'!P110</f>
        <v>703304</v>
      </c>
      <c r="E95" s="16"/>
      <c r="F95" s="7"/>
      <c r="G95" s="13"/>
    </row>
    <row r="96" spans="1:7" ht="15" hidden="1">
      <c r="A96" s="14">
        <v>272</v>
      </c>
      <c r="B96" s="15" t="s">
        <v>85</v>
      </c>
      <c r="C96" s="15"/>
      <c r="D96" s="157">
        <f>+'C-2000'!P112</f>
        <v>155970.38</v>
      </c>
      <c r="E96" s="16"/>
      <c r="F96" s="7"/>
      <c r="G96" s="13"/>
    </row>
    <row r="97" spans="1:7" ht="15" hidden="1">
      <c r="A97" s="14">
        <v>273</v>
      </c>
      <c r="B97" s="15" t="s">
        <v>86</v>
      </c>
      <c r="C97" s="15"/>
      <c r="D97" s="157">
        <f>+'C-2000'!P114</f>
        <v>256204.39</v>
      </c>
      <c r="E97" s="16"/>
      <c r="F97" s="7"/>
      <c r="G97" s="13"/>
    </row>
    <row r="98" spans="1:7" ht="15" hidden="1">
      <c r="A98" s="14">
        <v>274</v>
      </c>
      <c r="B98" s="15" t="s">
        <v>87</v>
      </c>
      <c r="C98" s="15"/>
      <c r="D98" s="157">
        <f>+'C-2000'!P116</f>
        <v>8760.78</v>
      </c>
      <c r="E98" s="16"/>
      <c r="F98" s="7"/>
      <c r="G98" s="13"/>
    </row>
    <row r="99" spans="1:7" ht="15" hidden="1">
      <c r="A99" s="14">
        <v>275</v>
      </c>
      <c r="B99" s="15" t="s">
        <v>88</v>
      </c>
      <c r="C99" s="15"/>
      <c r="D99" s="157">
        <f>+'C-2000'!P118</f>
        <v>0</v>
      </c>
      <c r="E99" s="16"/>
      <c r="F99" s="7"/>
      <c r="G99" s="13"/>
    </row>
    <row r="100" spans="1:7" ht="15">
      <c r="A100" s="14">
        <v>2800</v>
      </c>
      <c r="B100" s="15" t="s">
        <v>89</v>
      </c>
      <c r="C100" s="15"/>
      <c r="D100" s="157">
        <f>SUM(D101:D103)</f>
        <v>19488</v>
      </c>
      <c r="E100" s="182"/>
      <c r="F100" s="7"/>
      <c r="G100" s="13"/>
    </row>
    <row r="101" spans="1:7" ht="15" hidden="1">
      <c r="A101" s="14">
        <v>281</v>
      </c>
      <c r="B101" s="15" t="s">
        <v>90</v>
      </c>
      <c r="C101" s="15"/>
      <c r="D101" s="157">
        <f>+'C-2000'!P123</f>
        <v>0</v>
      </c>
      <c r="E101" s="16"/>
      <c r="F101" s="7"/>
      <c r="G101" s="13"/>
    </row>
    <row r="102" spans="1:7" ht="15" hidden="1">
      <c r="A102" s="14">
        <v>282</v>
      </c>
      <c r="B102" s="15" t="s">
        <v>91</v>
      </c>
      <c r="C102" s="15"/>
      <c r="D102" s="157">
        <f>+'C-2000'!P125</f>
        <v>19488</v>
      </c>
      <c r="E102" s="16"/>
      <c r="F102" s="7"/>
      <c r="G102" s="13"/>
    </row>
    <row r="103" spans="1:7" ht="15" hidden="1">
      <c r="A103" s="14">
        <v>283</v>
      </c>
      <c r="B103" s="15" t="s">
        <v>92</v>
      </c>
      <c r="C103" s="15"/>
      <c r="D103" s="157">
        <f>+'C-2000'!P127</f>
        <v>0</v>
      </c>
      <c r="E103" s="16"/>
      <c r="F103" s="7"/>
      <c r="G103" s="13"/>
    </row>
    <row r="104" spans="1:8" ht="15">
      <c r="A104" s="14">
        <v>2900</v>
      </c>
      <c r="B104" s="15" t="s">
        <v>93</v>
      </c>
      <c r="C104" s="15"/>
      <c r="D104" s="157">
        <f>SUM(D105:D113)</f>
        <v>2182339.74</v>
      </c>
      <c r="E104" s="16"/>
      <c r="F104" s="7"/>
      <c r="G104" s="13"/>
      <c r="H104" s="13"/>
    </row>
    <row r="105" spans="1:7" ht="15" hidden="1">
      <c r="A105" s="14">
        <v>291</v>
      </c>
      <c r="B105" s="15" t="s">
        <v>94</v>
      </c>
      <c r="C105" s="15"/>
      <c r="D105" s="156">
        <f>+'C-2000'!P132</f>
        <v>427093.69999999995</v>
      </c>
      <c r="E105" s="16"/>
      <c r="F105" s="7"/>
      <c r="G105" s="13"/>
    </row>
    <row r="106" spans="1:7" ht="15" hidden="1">
      <c r="A106" s="14">
        <v>292</v>
      </c>
      <c r="B106" s="15" t="s">
        <v>95</v>
      </c>
      <c r="C106" s="15"/>
      <c r="D106" s="156">
        <f>+'C-2000'!P134</f>
        <v>118508.92</v>
      </c>
      <c r="E106" s="16"/>
      <c r="F106" s="7"/>
      <c r="G106" s="13"/>
    </row>
    <row r="107" spans="1:7" ht="15" hidden="1">
      <c r="A107" s="14">
        <v>293</v>
      </c>
      <c r="B107" s="15" t="s">
        <v>96</v>
      </c>
      <c r="C107" s="15"/>
      <c r="D107" s="156">
        <f>+'C-2000'!P136</f>
        <v>4669.99</v>
      </c>
      <c r="E107" s="16"/>
      <c r="F107" s="7"/>
      <c r="G107" s="13"/>
    </row>
    <row r="108" spans="1:7" ht="15" hidden="1">
      <c r="A108" s="14">
        <v>294</v>
      </c>
      <c r="B108" s="15" t="s">
        <v>97</v>
      </c>
      <c r="C108" s="15"/>
      <c r="D108" s="156">
        <f>+'C-2000'!P139</f>
        <v>122368.06</v>
      </c>
      <c r="E108" s="16"/>
      <c r="F108" s="7"/>
      <c r="G108" s="13"/>
    </row>
    <row r="109" spans="1:7" ht="15" hidden="1">
      <c r="A109" s="14">
        <v>295</v>
      </c>
      <c r="B109" s="15" t="s">
        <v>98</v>
      </c>
      <c r="C109" s="15"/>
      <c r="D109" s="156">
        <f>+'C-2000'!P142</f>
        <v>0</v>
      </c>
      <c r="E109" s="16"/>
      <c r="F109" s="7"/>
      <c r="G109" s="13"/>
    </row>
    <row r="110" spans="1:7" ht="15" hidden="1">
      <c r="A110" s="14">
        <v>296</v>
      </c>
      <c r="B110" s="15" t="s">
        <v>99</v>
      </c>
      <c r="C110" s="15"/>
      <c r="D110" s="156">
        <f>+'C-2000'!P145</f>
        <v>534862.87</v>
      </c>
      <c r="E110" s="16"/>
      <c r="F110" s="7"/>
      <c r="G110" s="13"/>
    </row>
    <row r="111" spans="1:7" ht="15" hidden="1">
      <c r="A111" s="14">
        <v>297</v>
      </c>
      <c r="B111" s="15" t="s">
        <v>100</v>
      </c>
      <c r="C111" s="15"/>
      <c r="D111" s="156">
        <f>+'C-2000'!P148</f>
        <v>15139.16</v>
      </c>
      <c r="E111" s="16"/>
      <c r="F111" s="7"/>
      <c r="G111" s="13"/>
    </row>
    <row r="112" spans="1:7" ht="15" hidden="1">
      <c r="A112" s="14">
        <v>298</v>
      </c>
      <c r="B112" s="15" t="s">
        <v>101</v>
      </c>
      <c r="C112" s="15"/>
      <c r="D112" s="156">
        <f>+'C-2000'!P151</f>
        <v>946360.9</v>
      </c>
      <c r="E112" s="16"/>
      <c r="F112" s="7"/>
      <c r="G112" s="13"/>
    </row>
    <row r="113" spans="1:7" ht="15" hidden="1">
      <c r="A113" s="14">
        <v>299</v>
      </c>
      <c r="B113" s="15" t="s">
        <v>102</v>
      </c>
      <c r="C113" s="15"/>
      <c r="D113" s="156">
        <f>+'C-2000'!P154</f>
        <v>13336.14</v>
      </c>
      <c r="E113" s="16"/>
      <c r="F113" s="7"/>
      <c r="G113" s="13"/>
    </row>
    <row r="114" spans="1:7" s="22" customFormat="1" ht="15">
      <c r="A114" s="11" t="s">
        <v>103</v>
      </c>
      <c r="B114" s="19"/>
      <c r="C114" s="19"/>
      <c r="D114" s="159">
        <f>+D115+D125+D135+D145+D155+D165+D173+D183+D189</f>
        <v>32728039.519999996</v>
      </c>
      <c r="E114" s="182"/>
      <c r="F114" s="20"/>
      <c r="G114" s="21"/>
    </row>
    <row r="115" spans="1:7" s="25" customFormat="1" ht="15">
      <c r="A115" s="14">
        <v>3100</v>
      </c>
      <c r="B115" s="15" t="s">
        <v>104</v>
      </c>
      <c r="C115" s="15"/>
      <c r="D115" s="160">
        <f>SUM(D116:D124)</f>
        <v>13336470.749999998</v>
      </c>
      <c r="E115" s="16"/>
      <c r="F115" s="23"/>
      <c r="G115" s="24"/>
    </row>
    <row r="116" spans="1:7" s="25" customFormat="1" ht="15" hidden="1">
      <c r="A116" s="14">
        <v>311</v>
      </c>
      <c r="B116" s="15" t="s">
        <v>105</v>
      </c>
      <c r="C116" s="15"/>
      <c r="D116" s="160">
        <f>+'C-3000'!P9</f>
        <v>12911388.25</v>
      </c>
      <c r="E116" s="16"/>
      <c r="F116" s="23"/>
      <c r="G116" s="24"/>
    </row>
    <row r="117" spans="1:7" s="25" customFormat="1" ht="15" hidden="1">
      <c r="A117" s="14">
        <v>312</v>
      </c>
      <c r="B117" s="15" t="s">
        <v>106</v>
      </c>
      <c r="C117" s="15"/>
      <c r="D117" s="160">
        <f>+'C-3000'!P11</f>
        <v>85604.54</v>
      </c>
      <c r="E117" s="16"/>
      <c r="F117" s="23"/>
      <c r="G117" s="24"/>
    </row>
    <row r="118" spans="1:7" s="25" customFormat="1" ht="15" hidden="1">
      <c r="A118" s="14">
        <v>313</v>
      </c>
      <c r="B118" s="15" t="s">
        <v>107</v>
      </c>
      <c r="C118" s="15"/>
      <c r="D118" s="160"/>
      <c r="E118" s="16"/>
      <c r="F118" s="23"/>
      <c r="G118" s="24"/>
    </row>
    <row r="119" spans="1:7" s="25" customFormat="1" ht="15" hidden="1">
      <c r="A119" s="14">
        <v>314</v>
      </c>
      <c r="B119" s="15" t="s">
        <v>108</v>
      </c>
      <c r="C119" s="15"/>
      <c r="D119" s="160">
        <f>+'C-3000'!P15</f>
        <v>245825.33000000002</v>
      </c>
      <c r="E119" s="16"/>
      <c r="F119" s="23"/>
      <c r="G119" s="24"/>
    </row>
    <row r="120" spans="1:7" s="25" customFormat="1" ht="15" hidden="1">
      <c r="A120" s="14">
        <v>315</v>
      </c>
      <c r="B120" s="15" t="s">
        <v>109</v>
      </c>
      <c r="C120" s="15"/>
      <c r="D120" s="160">
        <f>+'C-3000'!P17</f>
        <v>85299.37000000001</v>
      </c>
      <c r="E120" s="16"/>
      <c r="F120" s="23"/>
      <c r="G120" s="24"/>
    </row>
    <row r="121" spans="1:7" s="25" customFormat="1" ht="15" hidden="1">
      <c r="A121" s="14">
        <v>316</v>
      </c>
      <c r="B121" s="15" t="s">
        <v>110</v>
      </c>
      <c r="C121" s="15"/>
      <c r="D121" s="160">
        <f>+'C-3000'!P19</f>
        <v>0</v>
      </c>
      <c r="E121" s="16"/>
      <c r="F121" s="23"/>
      <c r="G121" s="24"/>
    </row>
    <row r="122" spans="1:7" s="25" customFormat="1" ht="15" hidden="1">
      <c r="A122" s="14">
        <v>317</v>
      </c>
      <c r="B122" s="15" t="s">
        <v>111</v>
      </c>
      <c r="C122" s="15"/>
      <c r="D122" s="160">
        <f>+'C-3000'!P21</f>
        <v>0</v>
      </c>
      <c r="E122" s="16"/>
      <c r="F122" s="23"/>
      <c r="G122" s="24"/>
    </row>
    <row r="123" spans="1:7" s="25" customFormat="1" ht="15" hidden="1">
      <c r="A123" s="14">
        <v>318</v>
      </c>
      <c r="B123" s="15" t="s">
        <v>112</v>
      </c>
      <c r="C123" s="15"/>
      <c r="D123" s="160">
        <f>+'C-3000'!P23</f>
        <v>8353.26</v>
      </c>
      <c r="E123" s="16"/>
      <c r="F123" s="23"/>
      <c r="G123" s="24"/>
    </row>
    <row r="124" spans="1:7" s="25" customFormat="1" ht="15" hidden="1">
      <c r="A124" s="14">
        <v>319</v>
      </c>
      <c r="B124" s="15" t="s">
        <v>113</v>
      </c>
      <c r="C124" s="15"/>
      <c r="D124" s="160"/>
      <c r="E124" s="16"/>
      <c r="F124" s="23"/>
      <c r="G124" s="24"/>
    </row>
    <row r="125" spans="1:7" s="25" customFormat="1" ht="15">
      <c r="A125" s="14">
        <v>3200</v>
      </c>
      <c r="B125" s="15" t="s">
        <v>114</v>
      </c>
      <c r="C125" s="15"/>
      <c r="D125" s="160">
        <f>SUM(D126:D134)</f>
        <v>605577.1499999999</v>
      </c>
      <c r="E125" s="16"/>
      <c r="F125" s="23"/>
      <c r="G125" s="24"/>
    </row>
    <row r="126" spans="1:7" s="25" customFormat="1" ht="15" hidden="1">
      <c r="A126" s="14">
        <v>321</v>
      </c>
      <c r="B126" s="15" t="s">
        <v>115</v>
      </c>
      <c r="C126" s="15"/>
      <c r="D126" s="160"/>
      <c r="E126" s="16"/>
      <c r="F126" s="23"/>
      <c r="G126" s="24"/>
    </row>
    <row r="127" spans="1:7" s="25" customFormat="1" ht="15" hidden="1">
      <c r="A127" s="14">
        <v>322</v>
      </c>
      <c r="B127" s="15" t="s">
        <v>116</v>
      </c>
      <c r="C127" s="15"/>
      <c r="D127" s="160">
        <f>+'C-3000'!P31</f>
        <v>228470.13999999996</v>
      </c>
      <c r="E127" s="16"/>
      <c r="F127" s="23"/>
      <c r="G127" s="24"/>
    </row>
    <row r="128" spans="1:7" s="25" customFormat="1" ht="15" hidden="1">
      <c r="A128" s="14">
        <v>323</v>
      </c>
      <c r="B128" s="15" t="s">
        <v>117</v>
      </c>
      <c r="C128" s="15"/>
      <c r="D128" s="160">
        <f>+'C-3000'!P33</f>
        <v>0</v>
      </c>
      <c r="E128" s="16"/>
      <c r="F128" s="23"/>
      <c r="G128" s="24"/>
    </row>
    <row r="129" spans="1:7" s="25" customFormat="1" ht="15" hidden="1">
      <c r="A129" s="14">
        <v>324</v>
      </c>
      <c r="B129" s="15" t="s">
        <v>118</v>
      </c>
      <c r="C129" s="15"/>
      <c r="D129" s="160"/>
      <c r="E129" s="16"/>
      <c r="F129" s="23"/>
      <c r="G129" s="24"/>
    </row>
    <row r="130" spans="1:7" s="25" customFormat="1" ht="15" hidden="1">
      <c r="A130" s="14">
        <v>325</v>
      </c>
      <c r="B130" s="15" t="s">
        <v>119</v>
      </c>
      <c r="C130" s="15"/>
      <c r="D130" s="160">
        <f>+'C-3000'!P37</f>
        <v>52960</v>
      </c>
      <c r="E130" s="16"/>
      <c r="F130" s="23"/>
      <c r="G130" s="24"/>
    </row>
    <row r="131" spans="1:7" s="25" customFormat="1" ht="15" hidden="1">
      <c r="A131" s="14">
        <v>326</v>
      </c>
      <c r="B131" s="15" t="s">
        <v>120</v>
      </c>
      <c r="C131" s="15"/>
      <c r="D131" s="160">
        <f>+'C-3000'!P39</f>
        <v>6960</v>
      </c>
      <c r="E131" s="16"/>
      <c r="F131" s="23"/>
      <c r="G131" s="24"/>
    </row>
    <row r="132" spans="1:7" s="25" customFormat="1" ht="15" hidden="1">
      <c r="A132" s="14">
        <v>327</v>
      </c>
      <c r="B132" s="15" t="s">
        <v>121</v>
      </c>
      <c r="C132" s="15"/>
      <c r="D132" s="160"/>
      <c r="E132" s="16"/>
      <c r="F132" s="23"/>
      <c r="G132" s="24"/>
    </row>
    <row r="133" spans="1:7" s="25" customFormat="1" ht="15" hidden="1">
      <c r="A133" s="14">
        <v>328</v>
      </c>
      <c r="B133" s="15" t="s">
        <v>122</v>
      </c>
      <c r="C133" s="15"/>
      <c r="D133" s="160"/>
      <c r="E133" s="16"/>
      <c r="F133" s="23"/>
      <c r="G133" s="24"/>
    </row>
    <row r="134" spans="1:7" s="25" customFormat="1" ht="15" hidden="1">
      <c r="A134" s="14">
        <v>329</v>
      </c>
      <c r="B134" s="15" t="s">
        <v>123</v>
      </c>
      <c r="C134" s="15"/>
      <c r="D134" s="160">
        <f>+'C-3000'!P45</f>
        <v>317187.01</v>
      </c>
      <c r="E134" s="16"/>
      <c r="F134" s="23"/>
      <c r="G134" s="24"/>
    </row>
    <row r="135" spans="1:7" s="25" customFormat="1" ht="15">
      <c r="A135" s="14">
        <v>3300</v>
      </c>
      <c r="B135" s="15" t="s">
        <v>124</v>
      </c>
      <c r="C135" s="15"/>
      <c r="D135" s="160">
        <f>SUM(D136:D144)</f>
        <v>499782.43999999994</v>
      </c>
      <c r="E135" s="16"/>
      <c r="F135" s="23"/>
      <c r="G135" s="24"/>
    </row>
    <row r="136" spans="1:7" s="25" customFormat="1" ht="15" hidden="1">
      <c r="A136" s="14">
        <v>331</v>
      </c>
      <c r="B136" s="15" t="s">
        <v>125</v>
      </c>
      <c r="C136" s="15"/>
      <c r="D136" s="160">
        <f>+'C-3000'!P50</f>
        <v>256993.18</v>
      </c>
      <c r="E136" s="16"/>
      <c r="F136" s="23"/>
      <c r="G136" s="24"/>
    </row>
    <row r="137" spans="1:7" s="25" customFormat="1" ht="15" hidden="1">
      <c r="A137" s="14">
        <v>332</v>
      </c>
      <c r="B137" s="15" t="s">
        <v>126</v>
      </c>
      <c r="C137" s="15"/>
      <c r="D137" s="160">
        <f>+'C-3000'!P52</f>
        <v>8120</v>
      </c>
      <c r="E137" s="16"/>
      <c r="F137" s="23"/>
      <c r="G137" s="24"/>
    </row>
    <row r="138" spans="1:7" s="25" customFormat="1" ht="15" hidden="1">
      <c r="A138" s="14">
        <v>333</v>
      </c>
      <c r="B138" s="15" t="s">
        <v>127</v>
      </c>
      <c r="C138" s="15"/>
      <c r="D138" s="160">
        <f>+'C-3000'!P54</f>
        <v>28744.800000000003</v>
      </c>
      <c r="E138" s="16"/>
      <c r="F138" s="23"/>
      <c r="G138" s="24"/>
    </row>
    <row r="139" spans="1:7" s="25" customFormat="1" ht="15" hidden="1">
      <c r="A139" s="14">
        <v>334</v>
      </c>
      <c r="B139" s="15" t="s">
        <v>128</v>
      </c>
      <c r="C139" s="15"/>
      <c r="D139" s="160">
        <f>+'C-3000'!P57</f>
        <v>3132</v>
      </c>
      <c r="E139" s="16"/>
      <c r="F139" s="23"/>
      <c r="G139" s="24"/>
    </row>
    <row r="140" spans="1:7" s="25" customFormat="1" ht="15" hidden="1">
      <c r="A140" s="14">
        <v>335</v>
      </c>
      <c r="B140" s="15" t="s">
        <v>129</v>
      </c>
      <c r="C140" s="15"/>
      <c r="D140" s="160"/>
      <c r="E140" s="16"/>
      <c r="F140" s="23"/>
      <c r="G140" s="24"/>
    </row>
    <row r="141" spans="1:7" s="25" customFormat="1" ht="15" hidden="1">
      <c r="A141" s="14">
        <v>336</v>
      </c>
      <c r="B141" s="15" t="s">
        <v>130</v>
      </c>
      <c r="C141" s="15"/>
      <c r="D141" s="160">
        <f>+'C-3000'!P61</f>
        <v>201052.46</v>
      </c>
      <c r="E141" s="16"/>
      <c r="F141" s="23"/>
      <c r="G141" s="24"/>
    </row>
    <row r="142" spans="1:7" s="25" customFormat="1" ht="15" hidden="1">
      <c r="A142" s="14">
        <v>337</v>
      </c>
      <c r="B142" s="15" t="s">
        <v>131</v>
      </c>
      <c r="C142" s="15"/>
      <c r="D142" s="160"/>
      <c r="E142" s="16"/>
      <c r="F142" s="23"/>
      <c r="G142" s="24"/>
    </row>
    <row r="143" spans="1:7" s="25" customFormat="1" ht="15" hidden="1">
      <c r="A143" s="14">
        <v>338</v>
      </c>
      <c r="B143" s="15" t="s">
        <v>132</v>
      </c>
      <c r="C143" s="15"/>
      <c r="D143" s="160"/>
      <c r="E143" s="16"/>
      <c r="F143" s="23"/>
      <c r="G143" s="24"/>
    </row>
    <row r="144" spans="1:7" s="25" customFormat="1" ht="15" hidden="1">
      <c r="A144" s="14">
        <v>339</v>
      </c>
      <c r="B144" s="15" t="s">
        <v>124</v>
      </c>
      <c r="C144" s="15"/>
      <c r="D144" s="160">
        <f>+'C-3000'!P67</f>
        <v>1740</v>
      </c>
      <c r="E144" s="16"/>
      <c r="F144" s="23"/>
      <c r="G144" s="24"/>
    </row>
    <row r="145" spans="1:7" s="25" customFormat="1" ht="15">
      <c r="A145" s="14">
        <v>3400</v>
      </c>
      <c r="B145" s="15" t="s">
        <v>133</v>
      </c>
      <c r="C145" s="15"/>
      <c r="D145" s="160">
        <f>SUM(D146:D154)</f>
        <v>3365310.6599999997</v>
      </c>
      <c r="E145" s="16"/>
      <c r="F145" s="23"/>
      <c r="G145" s="24"/>
    </row>
    <row r="146" spans="1:7" s="25" customFormat="1" ht="15" hidden="1">
      <c r="A146" s="14">
        <v>341</v>
      </c>
      <c r="B146" s="15" t="s">
        <v>134</v>
      </c>
      <c r="C146" s="15"/>
      <c r="D146" s="160">
        <f>+'C-3000'!P71</f>
        <v>3266239.25</v>
      </c>
      <c r="E146" s="16"/>
      <c r="F146" s="23"/>
      <c r="G146" s="24"/>
    </row>
    <row r="147" spans="1:7" s="25" customFormat="1" ht="15" hidden="1">
      <c r="A147" s="14">
        <v>342</v>
      </c>
      <c r="B147" s="15" t="s">
        <v>135</v>
      </c>
      <c r="C147" s="15"/>
      <c r="D147" s="160"/>
      <c r="E147" s="16"/>
      <c r="F147" s="23"/>
      <c r="G147" s="24"/>
    </row>
    <row r="148" spans="1:7" s="25" customFormat="1" ht="15" hidden="1">
      <c r="A148" s="14">
        <v>343</v>
      </c>
      <c r="B148" s="15" t="s">
        <v>136</v>
      </c>
      <c r="C148" s="15"/>
      <c r="D148" s="160"/>
      <c r="E148" s="16"/>
      <c r="F148" s="23"/>
      <c r="G148" s="24"/>
    </row>
    <row r="149" spans="1:7" s="25" customFormat="1" ht="15" hidden="1">
      <c r="A149" s="14">
        <v>344</v>
      </c>
      <c r="B149" s="15" t="s">
        <v>137</v>
      </c>
      <c r="C149" s="15"/>
      <c r="D149" s="160">
        <f>+'C-3000'!P77</f>
        <v>0</v>
      </c>
      <c r="E149" s="16"/>
      <c r="F149" s="23"/>
      <c r="G149" s="24"/>
    </row>
    <row r="150" spans="1:7" s="25" customFormat="1" ht="15" hidden="1">
      <c r="A150" s="14">
        <v>345</v>
      </c>
      <c r="B150" s="15" t="s">
        <v>138</v>
      </c>
      <c r="C150" s="15"/>
      <c r="D150" s="160">
        <f>+'C-3000'!P79</f>
        <v>10673.3</v>
      </c>
      <c r="E150" s="16"/>
      <c r="F150" s="23"/>
      <c r="G150" s="24"/>
    </row>
    <row r="151" spans="1:7" s="25" customFormat="1" ht="15" hidden="1">
      <c r="A151" s="14">
        <v>346</v>
      </c>
      <c r="B151" s="15" t="s">
        <v>139</v>
      </c>
      <c r="C151" s="15"/>
      <c r="D151" s="160">
        <f>+'C-3000'!P81</f>
        <v>0</v>
      </c>
      <c r="E151" s="16"/>
      <c r="F151" s="23"/>
      <c r="G151" s="24"/>
    </row>
    <row r="152" spans="1:7" s="25" customFormat="1" ht="15" hidden="1">
      <c r="A152" s="14">
        <v>347</v>
      </c>
      <c r="B152" s="15" t="s">
        <v>140</v>
      </c>
      <c r="C152" s="15"/>
      <c r="D152" s="160">
        <f>+'C-3000'!P83</f>
        <v>75500.11</v>
      </c>
      <c r="E152" s="16"/>
      <c r="F152" s="23"/>
      <c r="G152" s="24"/>
    </row>
    <row r="153" spans="1:7" s="25" customFormat="1" ht="15" hidden="1">
      <c r="A153" s="14">
        <v>348</v>
      </c>
      <c r="B153" s="15" t="s">
        <v>141</v>
      </c>
      <c r="C153" s="15"/>
      <c r="D153" s="160">
        <f>+'C-3000'!P85</f>
        <v>12898</v>
      </c>
      <c r="E153" s="16"/>
      <c r="F153" s="23"/>
      <c r="G153" s="24"/>
    </row>
    <row r="154" spans="1:7" s="25" customFormat="1" ht="15" hidden="1">
      <c r="A154" s="14">
        <v>349</v>
      </c>
      <c r="B154" s="15" t="s">
        <v>142</v>
      </c>
      <c r="C154" s="15"/>
      <c r="D154" s="160"/>
      <c r="E154" s="16"/>
      <c r="F154" s="23"/>
      <c r="G154" s="24"/>
    </row>
    <row r="155" spans="1:7" s="25" customFormat="1" ht="15">
      <c r="A155" s="14">
        <v>3500</v>
      </c>
      <c r="B155" s="15" t="s">
        <v>143</v>
      </c>
      <c r="C155" s="15"/>
      <c r="D155" s="160">
        <f>SUM(D156:D164)</f>
        <v>1166998.5799999998</v>
      </c>
      <c r="E155" s="16"/>
      <c r="F155" s="23"/>
      <c r="G155" s="24"/>
    </row>
    <row r="156" spans="1:7" s="25" customFormat="1" ht="15" hidden="1">
      <c r="A156" s="14" t="s">
        <v>209</v>
      </c>
      <c r="B156" s="15" t="s">
        <v>144</v>
      </c>
      <c r="C156" s="15"/>
      <c r="D156" s="160">
        <f>+'C-3000'!P91</f>
        <v>29666.72</v>
      </c>
      <c r="E156" s="16"/>
      <c r="F156" s="23"/>
      <c r="G156" s="24"/>
    </row>
    <row r="157" spans="1:7" s="25" customFormat="1" ht="15" hidden="1">
      <c r="A157" s="14">
        <v>352</v>
      </c>
      <c r="B157" s="15" t="s">
        <v>145</v>
      </c>
      <c r="C157" s="15"/>
      <c r="D157" s="160">
        <f>+'C-3000'!P93</f>
        <v>73452.87</v>
      </c>
      <c r="E157" s="16"/>
      <c r="F157" s="23"/>
      <c r="G157" s="24"/>
    </row>
    <row r="158" spans="1:7" s="25" customFormat="1" ht="15" hidden="1">
      <c r="A158" s="14">
        <v>353</v>
      </c>
      <c r="B158" s="15" t="s">
        <v>146</v>
      </c>
      <c r="C158" s="15"/>
      <c r="D158" s="160">
        <f>+'C-3000'!P95</f>
        <v>5568</v>
      </c>
      <c r="E158" s="16"/>
      <c r="F158" s="23"/>
      <c r="G158" s="24"/>
    </row>
    <row r="159" spans="1:7" s="25" customFormat="1" ht="15" hidden="1">
      <c r="A159" s="14">
        <v>354</v>
      </c>
      <c r="B159" s="15" t="s">
        <v>147</v>
      </c>
      <c r="C159" s="15"/>
      <c r="D159" s="160">
        <f>+'C-3000'!P97</f>
        <v>3154</v>
      </c>
      <c r="E159" s="16"/>
      <c r="F159" s="23"/>
      <c r="G159" s="24"/>
    </row>
    <row r="160" spans="1:7" s="25" customFormat="1" ht="15" hidden="1">
      <c r="A160" s="14">
        <v>355</v>
      </c>
      <c r="B160" s="15" t="s">
        <v>148</v>
      </c>
      <c r="C160" s="15"/>
      <c r="D160" s="160">
        <f>+'C-3000'!P100</f>
        <v>557178.33</v>
      </c>
      <c r="E160" s="16"/>
      <c r="F160" s="23"/>
      <c r="G160" s="24"/>
    </row>
    <row r="161" spans="1:7" s="25" customFormat="1" ht="15" hidden="1">
      <c r="A161" s="14">
        <v>356</v>
      </c>
      <c r="B161" s="15" t="s">
        <v>149</v>
      </c>
      <c r="C161" s="15"/>
      <c r="D161" s="160"/>
      <c r="E161" s="16"/>
      <c r="F161" s="23"/>
      <c r="G161" s="24"/>
    </row>
    <row r="162" spans="1:7" s="25" customFormat="1" ht="15" hidden="1">
      <c r="A162" s="14">
        <v>357</v>
      </c>
      <c r="B162" s="15" t="s">
        <v>150</v>
      </c>
      <c r="C162" s="15"/>
      <c r="D162" s="160">
        <f>+'C-3000'!P105</f>
        <v>429746.66</v>
      </c>
      <c r="E162" s="16"/>
      <c r="F162" s="23"/>
      <c r="G162" s="24"/>
    </row>
    <row r="163" spans="1:7" s="25" customFormat="1" ht="15" hidden="1">
      <c r="A163" s="14">
        <v>358</v>
      </c>
      <c r="B163" s="15" t="s">
        <v>151</v>
      </c>
      <c r="C163" s="15"/>
      <c r="D163" s="160">
        <f>+'C-3000'!P107</f>
        <v>35520</v>
      </c>
      <c r="E163" s="16"/>
      <c r="F163" s="23"/>
      <c r="G163" s="24"/>
    </row>
    <row r="164" spans="1:7" s="25" customFormat="1" ht="15" hidden="1">
      <c r="A164" s="14">
        <v>359</v>
      </c>
      <c r="B164" s="15" t="s">
        <v>152</v>
      </c>
      <c r="C164" s="15"/>
      <c r="D164" s="160">
        <f>+'C-3000'!P109</f>
        <v>32712</v>
      </c>
      <c r="E164" s="16"/>
      <c r="F164" s="23"/>
      <c r="G164" s="24"/>
    </row>
    <row r="165" spans="1:7" s="25" customFormat="1" ht="15">
      <c r="A165" s="14">
        <v>3600</v>
      </c>
      <c r="B165" s="15" t="s">
        <v>153</v>
      </c>
      <c r="C165" s="15"/>
      <c r="D165" s="160">
        <f>SUM(D166:D172)</f>
        <v>967506.56</v>
      </c>
      <c r="E165" s="16"/>
      <c r="F165" s="23"/>
      <c r="G165" s="24"/>
    </row>
    <row r="166" spans="1:7" s="25" customFormat="1" ht="15" hidden="1">
      <c r="A166" s="14">
        <v>361</v>
      </c>
      <c r="B166" s="15" t="s">
        <v>154</v>
      </c>
      <c r="C166" s="15"/>
      <c r="D166" s="160">
        <f>+'C-3000'!P113</f>
        <v>931506.56</v>
      </c>
      <c r="E166" s="16"/>
      <c r="F166" s="23"/>
      <c r="G166" s="24"/>
    </row>
    <row r="167" spans="1:7" s="25" customFormat="1" ht="15" hidden="1">
      <c r="A167" s="14">
        <v>362</v>
      </c>
      <c r="B167" s="15" t="s">
        <v>155</v>
      </c>
      <c r="C167" s="15"/>
      <c r="D167" s="160">
        <f>+'C-3000'!P115</f>
        <v>0</v>
      </c>
      <c r="E167" s="16"/>
      <c r="F167" s="23"/>
      <c r="G167" s="24"/>
    </row>
    <row r="168" spans="1:7" s="25" customFormat="1" ht="15" hidden="1">
      <c r="A168" s="14">
        <v>363</v>
      </c>
      <c r="B168" s="15" t="s">
        <v>156</v>
      </c>
      <c r="C168" s="15"/>
      <c r="D168" s="160"/>
      <c r="E168" s="16"/>
      <c r="F168" s="23"/>
      <c r="G168" s="24"/>
    </row>
    <row r="169" spans="1:7" s="25" customFormat="1" ht="15" hidden="1">
      <c r="A169" s="14">
        <v>364</v>
      </c>
      <c r="B169" s="15" t="s">
        <v>157</v>
      </c>
      <c r="C169" s="15"/>
      <c r="D169" s="160"/>
      <c r="E169" s="16"/>
      <c r="F169" s="23"/>
      <c r="G169" s="24"/>
    </row>
    <row r="170" spans="1:7" s="25" customFormat="1" ht="15" hidden="1">
      <c r="A170" s="14">
        <v>365</v>
      </c>
      <c r="B170" s="15" t="s">
        <v>158</v>
      </c>
      <c r="C170" s="15"/>
      <c r="D170" s="160">
        <f>+'C-3000'!P122</f>
        <v>36000</v>
      </c>
      <c r="E170" s="16"/>
      <c r="F170" s="23"/>
      <c r="G170" s="24"/>
    </row>
    <row r="171" spans="1:7" s="25" customFormat="1" ht="15" hidden="1">
      <c r="A171" s="14">
        <v>366</v>
      </c>
      <c r="B171" s="15" t="s">
        <v>159</v>
      </c>
      <c r="C171" s="15"/>
      <c r="D171" s="160">
        <f>+'C-3000'!P124</f>
        <v>0</v>
      </c>
      <c r="E171" s="16"/>
      <c r="F171" s="23"/>
      <c r="G171" s="24"/>
    </row>
    <row r="172" spans="1:7" s="25" customFormat="1" ht="15" hidden="1">
      <c r="A172" s="14">
        <v>369</v>
      </c>
      <c r="B172" s="15" t="s">
        <v>160</v>
      </c>
      <c r="C172" s="15"/>
      <c r="D172" s="160"/>
      <c r="E172" s="16"/>
      <c r="F172" s="23"/>
      <c r="G172" s="24"/>
    </row>
    <row r="173" spans="1:7" s="25" customFormat="1" ht="15">
      <c r="A173" s="14">
        <v>3700</v>
      </c>
      <c r="B173" s="15" t="s">
        <v>161</v>
      </c>
      <c r="C173" s="15"/>
      <c r="D173" s="160">
        <f>SUM(D174:D182)</f>
        <v>1859399.68</v>
      </c>
      <c r="E173" s="16"/>
      <c r="F173" s="23"/>
      <c r="G173" s="24"/>
    </row>
    <row r="174" spans="1:7" s="25" customFormat="1" ht="15" hidden="1">
      <c r="A174" s="14">
        <v>371</v>
      </c>
      <c r="B174" s="15" t="s">
        <v>162</v>
      </c>
      <c r="C174" s="15"/>
      <c r="D174" s="160">
        <f>+'C-3000'!P131</f>
        <v>404516.26</v>
      </c>
      <c r="E174" s="16"/>
      <c r="F174" s="23"/>
      <c r="G174" s="24"/>
    </row>
    <row r="175" spans="1:7" s="25" customFormat="1" ht="15" hidden="1">
      <c r="A175" s="14">
        <v>372</v>
      </c>
      <c r="B175" s="15" t="s">
        <v>163</v>
      </c>
      <c r="C175" s="15"/>
      <c r="D175" s="160">
        <f>+'C-3000'!P133</f>
        <v>405</v>
      </c>
      <c r="E175" s="16"/>
      <c r="F175" s="23"/>
      <c r="G175" s="24"/>
    </row>
    <row r="176" spans="1:7" s="25" customFormat="1" ht="15" hidden="1">
      <c r="A176" s="14">
        <v>373</v>
      </c>
      <c r="B176" s="15" t="s">
        <v>164</v>
      </c>
      <c r="C176" s="15"/>
      <c r="D176" s="160">
        <f>+'C-3000'!P135</f>
        <v>3200</v>
      </c>
      <c r="E176" s="16"/>
      <c r="F176" s="23"/>
      <c r="G176" s="24"/>
    </row>
    <row r="177" spans="1:7" s="25" customFormat="1" ht="15" hidden="1">
      <c r="A177" s="14">
        <v>374</v>
      </c>
      <c r="B177" s="15" t="s">
        <v>165</v>
      </c>
      <c r="C177" s="15"/>
      <c r="D177" s="160"/>
      <c r="E177" s="16"/>
      <c r="F177" s="23"/>
      <c r="G177" s="24"/>
    </row>
    <row r="178" spans="1:7" s="25" customFormat="1" ht="15" hidden="1">
      <c r="A178" s="14">
        <v>375</v>
      </c>
      <c r="B178" s="15" t="s">
        <v>166</v>
      </c>
      <c r="C178" s="15"/>
      <c r="D178" s="160">
        <f>+'C-3000'!P139</f>
        <v>1451278.42</v>
      </c>
      <c r="E178" s="16"/>
      <c r="F178" s="23"/>
      <c r="G178" s="24"/>
    </row>
    <row r="179" spans="1:7" s="25" customFormat="1" ht="15" hidden="1">
      <c r="A179" s="14">
        <v>376</v>
      </c>
      <c r="B179" s="15" t="s">
        <v>167</v>
      </c>
      <c r="C179" s="15"/>
      <c r="D179" s="160">
        <f>+'C-3000'!P141</f>
        <v>0</v>
      </c>
      <c r="E179" s="16"/>
      <c r="F179" s="23"/>
      <c r="G179" s="24"/>
    </row>
    <row r="180" spans="1:7" s="25" customFormat="1" ht="15" hidden="1">
      <c r="A180" s="14">
        <v>377</v>
      </c>
      <c r="B180" s="15" t="s">
        <v>168</v>
      </c>
      <c r="C180" s="15"/>
      <c r="D180" s="160"/>
      <c r="E180" s="16"/>
      <c r="F180" s="23"/>
      <c r="G180" s="24"/>
    </row>
    <row r="181" spans="1:7" s="25" customFormat="1" ht="15" hidden="1">
      <c r="A181" s="14">
        <v>378</v>
      </c>
      <c r="B181" s="15" t="s">
        <v>169</v>
      </c>
      <c r="C181" s="15"/>
      <c r="D181" s="160"/>
      <c r="E181" s="16"/>
      <c r="F181" s="23"/>
      <c r="G181" s="24"/>
    </row>
    <row r="182" spans="1:7" s="25" customFormat="1" ht="15" hidden="1">
      <c r="A182" s="14">
        <v>379</v>
      </c>
      <c r="B182" s="15" t="s">
        <v>170</v>
      </c>
      <c r="C182" s="15"/>
      <c r="D182" s="160">
        <f>+'C-3000'!P147</f>
        <v>0</v>
      </c>
      <c r="E182" s="16"/>
      <c r="F182" s="23"/>
      <c r="G182" s="24"/>
    </row>
    <row r="183" spans="1:7" s="25" customFormat="1" ht="15">
      <c r="A183" s="14">
        <v>3800</v>
      </c>
      <c r="B183" s="15" t="s">
        <v>171</v>
      </c>
      <c r="C183" s="15"/>
      <c r="D183" s="160">
        <f>SUM(D184:D188)</f>
        <v>9426820.700000001</v>
      </c>
      <c r="E183" s="16"/>
      <c r="F183" s="23"/>
      <c r="G183" s="24"/>
    </row>
    <row r="184" spans="1:7" s="25" customFormat="1" ht="15" hidden="1">
      <c r="A184" s="14">
        <v>381</v>
      </c>
      <c r="B184" s="15" t="s">
        <v>172</v>
      </c>
      <c r="C184" s="15"/>
      <c r="D184" s="160"/>
      <c r="E184" s="16"/>
      <c r="F184" s="23"/>
      <c r="G184" s="24"/>
    </row>
    <row r="185" spans="1:7" s="25" customFormat="1" ht="15" hidden="1">
      <c r="A185" s="14">
        <v>382</v>
      </c>
      <c r="B185" s="15" t="s">
        <v>173</v>
      </c>
      <c r="C185" s="15"/>
      <c r="D185" s="160">
        <f>+'C-3000'!P153</f>
        <v>9426820.700000001</v>
      </c>
      <c r="E185" s="16"/>
      <c r="F185" s="23"/>
      <c r="G185" s="24"/>
    </row>
    <row r="186" spans="1:7" s="25" customFormat="1" ht="15" hidden="1">
      <c r="A186" s="14">
        <v>383</v>
      </c>
      <c r="B186" s="15" t="s">
        <v>174</v>
      </c>
      <c r="C186" s="15"/>
      <c r="D186" s="160"/>
      <c r="E186" s="16"/>
      <c r="F186" s="23"/>
      <c r="G186" s="24"/>
    </row>
    <row r="187" spans="1:7" s="25" customFormat="1" ht="15" hidden="1">
      <c r="A187" s="14">
        <v>384</v>
      </c>
      <c r="B187" s="15" t="s">
        <v>175</v>
      </c>
      <c r="C187" s="15"/>
      <c r="D187" s="160"/>
      <c r="E187" s="16"/>
      <c r="F187" s="23"/>
      <c r="G187" s="24"/>
    </row>
    <row r="188" spans="1:7" s="25" customFormat="1" ht="15" hidden="1">
      <c r="A188" s="14">
        <v>385</v>
      </c>
      <c r="B188" s="15" t="s">
        <v>176</v>
      </c>
      <c r="C188" s="15"/>
      <c r="D188" s="160"/>
      <c r="E188" s="16"/>
      <c r="F188" s="23"/>
      <c r="G188" s="24"/>
    </row>
    <row r="189" spans="1:7" s="25" customFormat="1" ht="15">
      <c r="A189" s="14">
        <v>3900</v>
      </c>
      <c r="B189" s="15" t="s">
        <v>177</v>
      </c>
      <c r="C189" s="15"/>
      <c r="D189" s="160">
        <f>SUM(D190:D198)</f>
        <v>1500173</v>
      </c>
      <c r="E189" s="16"/>
      <c r="F189" s="23"/>
      <c r="G189" s="24"/>
    </row>
    <row r="190" spans="1:7" s="25" customFormat="1" ht="15" hidden="1">
      <c r="A190" s="14">
        <v>391</v>
      </c>
      <c r="B190" s="15" t="s">
        <v>178</v>
      </c>
      <c r="C190" s="15"/>
      <c r="D190" s="160">
        <f>+'C-3000'!P163</f>
        <v>0</v>
      </c>
      <c r="E190" s="16"/>
      <c r="F190" s="23"/>
      <c r="G190" s="24"/>
    </row>
    <row r="191" spans="1:7" s="25" customFormat="1" ht="15" hidden="1">
      <c r="A191" s="14">
        <v>392</v>
      </c>
      <c r="B191" s="15" t="s">
        <v>179</v>
      </c>
      <c r="C191" s="15"/>
      <c r="D191" s="160">
        <f>+'C-3000'!P165</f>
        <v>0</v>
      </c>
      <c r="E191" s="16"/>
      <c r="F191" s="23"/>
      <c r="G191" s="24"/>
    </row>
    <row r="192" spans="1:7" s="25" customFormat="1" ht="15" hidden="1">
      <c r="A192" s="14">
        <v>393</v>
      </c>
      <c r="B192" s="15" t="s">
        <v>180</v>
      </c>
      <c r="C192" s="15"/>
      <c r="D192" s="160"/>
      <c r="E192" s="16"/>
      <c r="F192" s="23"/>
      <c r="G192" s="24"/>
    </row>
    <row r="193" spans="1:7" s="25" customFormat="1" ht="15" hidden="1">
      <c r="A193" s="14">
        <v>394</v>
      </c>
      <c r="B193" s="15" t="s">
        <v>181</v>
      </c>
      <c r="C193" s="15"/>
      <c r="D193" s="160">
        <f>+'C-3000'!P169</f>
        <v>960000</v>
      </c>
      <c r="E193" s="16"/>
      <c r="F193" s="23"/>
      <c r="G193" s="24"/>
    </row>
    <row r="194" spans="1:7" s="25" customFormat="1" ht="15" hidden="1">
      <c r="A194" s="14">
        <v>395</v>
      </c>
      <c r="B194" s="15" t="s">
        <v>182</v>
      </c>
      <c r="C194" s="15"/>
      <c r="D194" s="160">
        <f>+'C-3000'!P171</f>
        <v>533178</v>
      </c>
      <c r="E194" s="16"/>
      <c r="F194" s="23"/>
      <c r="G194" s="24"/>
    </row>
    <row r="195" spans="1:7" s="25" customFormat="1" ht="15" hidden="1">
      <c r="A195" s="14">
        <v>396</v>
      </c>
      <c r="B195" s="15" t="s">
        <v>183</v>
      </c>
      <c r="C195" s="15"/>
      <c r="D195" s="160"/>
      <c r="E195" s="16"/>
      <c r="F195" s="23"/>
      <c r="G195" s="24"/>
    </row>
    <row r="196" spans="1:7" s="25" customFormat="1" ht="15" hidden="1">
      <c r="A196" s="14">
        <v>397</v>
      </c>
      <c r="B196" s="15" t="s">
        <v>184</v>
      </c>
      <c r="C196" s="15"/>
      <c r="D196" s="160"/>
      <c r="E196" s="16"/>
      <c r="F196" s="23"/>
      <c r="G196" s="24"/>
    </row>
    <row r="197" spans="1:7" s="25" customFormat="1" ht="15" hidden="1">
      <c r="A197" s="14">
        <v>398</v>
      </c>
      <c r="B197" s="15" t="s">
        <v>185</v>
      </c>
      <c r="C197" s="15"/>
      <c r="D197" s="160"/>
      <c r="E197" s="16"/>
      <c r="F197" s="23"/>
      <c r="G197" s="24"/>
    </row>
    <row r="198" spans="1:7" s="25" customFormat="1" ht="15" hidden="1">
      <c r="A198" s="14">
        <v>399</v>
      </c>
      <c r="B198" s="15" t="s">
        <v>186</v>
      </c>
      <c r="C198" s="15"/>
      <c r="D198" s="160">
        <f>+'C-3000'!P180</f>
        <v>6995</v>
      </c>
      <c r="E198" s="16"/>
      <c r="F198" s="23"/>
      <c r="G198" s="24"/>
    </row>
    <row r="199" spans="1:7" s="22" customFormat="1" ht="15">
      <c r="A199" s="11" t="s">
        <v>187</v>
      </c>
      <c r="B199" s="19"/>
      <c r="C199" s="19"/>
      <c r="D199" s="159">
        <f>+D200+D210+D216+D226+D235+D239+D246+D248+D254</f>
        <v>16105400.969999999</v>
      </c>
      <c r="E199" s="16"/>
      <c r="F199" s="20"/>
      <c r="G199" s="21"/>
    </row>
    <row r="200" spans="1:7" s="25" customFormat="1" ht="15">
      <c r="A200" s="14">
        <v>4100</v>
      </c>
      <c r="B200" s="15" t="s">
        <v>188</v>
      </c>
      <c r="C200" s="15"/>
      <c r="D200" s="160"/>
      <c r="E200" s="16"/>
      <c r="F200" s="23"/>
      <c r="G200" s="24"/>
    </row>
    <row r="201" spans="1:7" s="25" customFormat="1" ht="12" hidden="1">
      <c r="A201" s="14">
        <v>411</v>
      </c>
      <c r="B201" s="15" t="s">
        <v>189</v>
      </c>
      <c r="C201" s="15"/>
      <c r="D201" s="160"/>
      <c r="E201" s="15"/>
      <c r="F201" s="23"/>
      <c r="G201" s="24"/>
    </row>
    <row r="202" spans="1:7" s="25" customFormat="1" ht="12" hidden="1">
      <c r="A202" s="14">
        <v>412</v>
      </c>
      <c r="B202" s="15" t="s">
        <v>190</v>
      </c>
      <c r="C202" s="15"/>
      <c r="D202" s="160"/>
      <c r="E202" s="15"/>
      <c r="F202" s="23"/>
      <c r="G202" s="24"/>
    </row>
    <row r="203" spans="1:7" s="25" customFormat="1" ht="12" hidden="1">
      <c r="A203" s="14">
        <v>413</v>
      </c>
      <c r="B203" s="15" t="s">
        <v>191</v>
      </c>
      <c r="C203" s="15"/>
      <c r="D203" s="160"/>
      <c r="E203" s="15"/>
      <c r="F203" s="23"/>
      <c r="G203" s="24"/>
    </row>
    <row r="204" spans="1:7" s="25" customFormat="1" ht="12" hidden="1">
      <c r="A204" s="14">
        <v>414</v>
      </c>
      <c r="B204" s="15" t="s">
        <v>192</v>
      </c>
      <c r="C204" s="15"/>
      <c r="D204" s="160"/>
      <c r="E204" s="15"/>
      <c r="F204" s="23"/>
      <c r="G204" s="24"/>
    </row>
    <row r="205" spans="1:7" s="25" customFormat="1" ht="12" hidden="1">
      <c r="A205" s="14">
        <v>415</v>
      </c>
      <c r="B205" s="15" t="s">
        <v>193</v>
      </c>
      <c r="C205" s="15"/>
      <c r="D205" s="160"/>
      <c r="E205" s="15"/>
      <c r="F205" s="23"/>
      <c r="G205" s="24"/>
    </row>
    <row r="206" spans="1:7" s="25" customFormat="1" ht="12" hidden="1">
      <c r="A206" s="14">
        <v>416</v>
      </c>
      <c r="B206" s="15" t="s">
        <v>194</v>
      </c>
      <c r="C206" s="15"/>
      <c r="D206" s="160"/>
      <c r="E206" s="15"/>
      <c r="F206" s="23"/>
      <c r="G206" s="24"/>
    </row>
    <row r="207" spans="1:7" s="25" customFormat="1" ht="12" hidden="1">
      <c r="A207" s="14">
        <v>417</v>
      </c>
      <c r="B207" s="15" t="s">
        <v>195</v>
      </c>
      <c r="C207" s="15"/>
      <c r="D207" s="160"/>
      <c r="E207" s="15"/>
      <c r="F207" s="23"/>
      <c r="G207" s="24"/>
    </row>
    <row r="208" spans="1:7" s="25" customFormat="1" ht="12" hidden="1">
      <c r="A208" s="14">
        <v>418</v>
      </c>
      <c r="B208" s="15" t="s">
        <v>196</v>
      </c>
      <c r="C208" s="15"/>
      <c r="D208" s="160"/>
      <c r="E208" s="15"/>
      <c r="F208" s="23"/>
      <c r="G208" s="24"/>
    </row>
    <row r="209" spans="1:7" s="25" customFormat="1" ht="12" hidden="1">
      <c r="A209" s="14">
        <v>419</v>
      </c>
      <c r="B209" s="15" t="s">
        <v>197</v>
      </c>
      <c r="C209" s="15"/>
      <c r="D209" s="160"/>
      <c r="E209" s="15"/>
      <c r="F209" s="23"/>
      <c r="G209" s="24"/>
    </row>
    <row r="210" spans="1:7" s="25" customFormat="1" ht="12">
      <c r="A210" s="14">
        <v>4200</v>
      </c>
      <c r="B210" s="15" t="s">
        <v>198</v>
      </c>
      <c r="C210" s="15"/>
      <c r="D210" s="160">
        <v>0</v>
      </c>
      <c r="E210" s="15"/>
      <c r="F210" s="23"/>
      <c r="G210" s="24"/>
    </row>
    <row r="211" spans="1:7" s="25" customFormat="1" ht="12" hidden="1">
      <c r="A211" s="14">
        <v>421</v>
      </c>
      <c r="B211" s="15" t="s">
        <v>199</v>
      </c>
      <c r="C211" s="15"/>
      <c r="D211" s="160"/>
      <c r="E211" s="15"/>
      <c r="F211" s="23"/>
      <c r="G211" s="24"/>
    </row>
    <row r="212" spans="1:7" s="25" customFormat="1" ht="12" hidden="1">
      <c r="A212" s="14">
        <v>422</v>
      </c>
      <c r="B212" s="15" t="s">
        <v>200</v>
      </c>
      <c r="C212" s="15"/>
      <c r="D212" s="160"/>
      <c r="E212" s="15"/>
      <c r="F212" s="23"/>
      <c r="G212" s="24"/>
    </row>
    <row r="213" spans="1:7" s="25" customFormat="1" ht="12" hidden="1">
      <c r="A213" s="14">
        <v>423</v>
      </c>
      <c r="B213" s="15" t="s">
        <v>201</v>
      </c>
      <c r="C213" s="15"/>
      <c r="D213" s="160"/>
      <c r="E213" s="15"/>
      <c r="F213" s="23"/>
      <c r="G213" s="24"/>
    </row>
    <row r="214" spans="1:7" s="25" customFormat="1" ht="12" hidden="1">
      <c r="A214" s="14">
        <v>424</v>
      </c>
      <c r="B214" s="15" t="s">
        <v>202</v>
      </c>
      <c r="C214" s="15"/>
      <c r="D214" s="160"/>
      <c r="E214" s="15"/>
      <c r="F214" s="23"/>
      <c r="G214" s="24"/>
    </row>
    <row r="215" spans="1:7" s="25" customFormat="1" ht="12" hidden="1">
      <c r="A215" s="14">
        <v>425</v>
      </c>
      <c r="B215" s="15" t="s">
        <v>203</v>
      </c>
      <c r="C215" s="15"/>
      <c r="D215" s="160"/>
      <c r="E215" s="15"/>
      <c r="F215" s="23"/>
      <c r="G215" s="24"/>
    </row>
    <row r="216" spans="1:7" s="25" customFormat="1" ht="12">
      <c r="A216" s="14">
        <v>4300</v>
      </c>
      <c r="B216" s="15" t="s">
        <v>204</v>
      </c>
      <c r="C216" s="15"/>
      <c r="D216" s="160">
        <v>0</v>
      </c>
      <c r="E216" s="15"/>
      <c r="F216" s="23"/>
      <c r="G216" s="24"/>
    </row>
    <row r="217" spans="1:7" s="25" customFormat="1" ht="12" hidden="1">
      <c r="A217" s="14">
        <v>431</v>
      </c>
      <c r="B217" s="15" t="s">
        <v>205</v>
      </c>
      <c r="C217" s="15"/>
      <c r="D217" s="160"/>
      <c r="E217" s="15"/>
      <c r="F217" s="23"/>
      <c r="G217" s="24"/>
    </row>
    <row r="218" spans="1:7" s="25" customFormat="1" ht="12" hidden="1">
      <c r="A218" s="14">
        <v>432</v>
      </c>
      <c r="B218" s="15" t="s">
        <v>206</v>
      </c>
      <c r="C218" s="15"/>
      <c r="D218" s="160"/>
      <c r="E218" s="15"/>
      <c r="F218" s="23"/>
      <c r="G218" s="24"/>
    </row>
    <row r="219" spans="1:7" s="25" customFormat="1" ht="12" hidden="1">
      <c r="A219" s="14">
        <v>433</v>
      </c>
      <c r="B219" s="15" t="s">
        <v>207</v>
      </c>
      <c r="C219" s="15"/>
      <c r="D219" s="160"/>
      <c r="E219" s="15"/>
      <c r="F219" s="23"/>
      <c r="G219" s="24"/>
    </row>
    <row r="220" spans="1:7" s="25" customFormat="1" ht="12" hidden="1">
      <c r="A220" s="14">
        <v>434</v>
      </c>
      <c r="B220" s="15" t="s">
        <v>208</v>
      </c>
      <c r="C220" s="15"/>
      <c r="D220" s="160" t="s">
        <v>209</v>
      </c>
      <c r="E220" s="15"/>
      <c r="F220" s="23"/>
      <c r="G220" s="24"/>
    </row>
    <row r="221" spans="1:7" s="25" customFormat="1" ht="12" hidden="1">
      <c r="A221" s="14">
        <v>435</v>
      </c>
      <c r="B221" s="15" t="s">
        <v>210</v>
      </c>
      <c r="C221" s="15"/>
      <c r="D221" s="160"/>
      <c r="E221" s="15"/>
      <c r="F221" s="23"/>
      <c r="G221" s="24"/>
    </row>
    <row r="222" spans="1:7" s="25" customFormat="1" ht="12" hidden="1">
      <c r="A222" s="14">
        <v>436</v>
      </c>
      <c r="B222" s="15" t="s">
        <v>211</v>
      </c>
      <c r="C222" s="15"/>
      <c r="D222" s="160"/>
      <c r="E222" s="15"/>
      <c r="F222" s="23"/>
      <c r="G222" s="24"/>
    </row>
    <row r="223" spans="1:7" s="25" customFormat="1" ht="12" hidden="1">
      <c r="A223" s="14">
        <v>437</v>
      </c>
      <c r="B223" s="15" t="s">
        <v>212</v>
      </c>
      <c r="C223" s="15"/>
      <c r="D223" s="160"/>
      <c r="E223" s="15"/>
      <c r="F223" s="23"/>
      <c r="G223" s="24"/>
    </row>
    <row r="224" spans="1:7" s="25" customFormat="1" ht="12" hidden="1">
      <c r="A224" s="14">
        <v>438</v>
      </c>
      <c r="B224" s="15" t="s">
        <v>213</v>
      </c>
      <c r="C224" s="15"/>
      <c r="D224" s="160"/>
      <c r="E224" s="15"/>
      <c r="F224" s="23"/>
      <c r="G224" s="24"/>
    </row>
    <row r="225" spans="1:7" s="25" customFormat="1" ht="12" hidden="1">
      <c r="A225" s="14">
        <v>439</v>
      </c>
      <c r="B225" s="15" t="s">
        <v>214</v>
      </c>
      <c r="C225" s="15"/>
      <c r="D225" s="160"/>
      <c r="E225" s="15"/>
      <c r="F225" s="23"/>
      <c r="G225" s="24"/>
    </row>
    <row r="226" spans="1:7" s="25" customFormat="1" ht="12">
      <c r="A226" s="14">
        <v>4400</v>
      </c>
      <c r="B226" s="15" t="s">
        <v>215</v>
      </c>
      <c r="C226" s="15"/>
      <c r="D226" s="160">
        <f>SUM(D227:D234)</f>
        <v>16105400.969999999</v>
      </c>
      <c r="E226" s="15"/>
      <c r="F226" s="23"/>
      <c r="G226" s="24"/>
    </row>
    <row r="227" spans="1:7" s="25" customFormat="1" ht="12" hidden="1">
      <c r="A227" s="14">
        <v>441</v>
      </c>
      <c r="B227" s="15" t="s">
        <v>216</v>
      </c>
      <c r="C227" s="15"/>
      <c r="D227" s="160">
        <f>+'C-4000'!P80</f>
        <v>14068592.049999999</v>
      </c>
      <c r="E227" s="15"/>
      <c r="F227" s="23"/>
      <c r="G227" s="24"/>
    </row>
    <row r="228" spans="1:7" s="25" customFormat="1" ht="12" hidden="1">
      <c r="A228" s="14">
        <v>442</v>
      </c>
      <c r="B228" s="15" t="s">
        <v>217</v>
      </c>
      <c r="C228" s="15"/>
      <c r="D228" s="160"/>
      <c r="E228" s="15"/>
      <c r="F228" s="23"/>
      <c r="G228" s="24"/>
    </row>
    <row r="229" spans="1:7" s="25" customFormat="1" ht="12" hidden="1">
      <c r="A229" s="14">
        <v>443</v>
      </c>
      <c r="B229" s="15" t="s">
        <v>218</v>
      </c>
      <c r="C229" s="15"/>
      <c r="D229" s="160">
        <f>+'C-4000'!P84</f>
        <v>0</v>
      </c>
      <c r="E229" s="15"/>
      <c r="F229" s="23"/>
      <c r="G229" s="24"/>
    </row>
    <row r="230" spans="1:7" s="25" customFormat="1" ht="12" hidden="1">
      <c r="A230" s="14">
        <v>444</v>
      </c>
      <c r="B230" s="15" t="s">
        <v>219</v>
      </c>
      <c r="C230" s="15"/>
      <c r="D230" s="160"/>
      <c r="E230" s="15"/>
      <c r="F230" s="23"/>
      <c r="G230" s="24"/>
    </row>
    <row r="231" spans="1:7" s="25" customFormat="1" ht="12" hidden="1">
      <c r="A231" s="14">
        <v>445</v>
      </c>
      <c r="B231" s="15" t="s">
        <v>852</v>
      </c>
      <c r="C231" s="15"/>
      <c r="D231" s="160">
        <f>+'C-4000'!P88</f>
        <v>2036808.92</v>
      </c>
      <c r="E231" s="15"/>
      <c r="F231" s="23"/>
      <c r="G231" s="24"/>
    </row>
    <row r="232" spans="1:7" s="25" customFormat="1" ht="12" hidden="1">
      <c r="A232" s="14">
        <v>446</v>
      </c>
      <c r="B232" s="15" t="s">
        <v>220</v>
      </c>
      <c r="C232" s="15"/>
      <c r="D232" s="160"/>
      <c r="E232" s="15"/>
      <c r="F232" s="23"/>
      <c r="G232" s="24"/>
    </row>
    <row r="233" spans="1:7" s="25" customFormat="1" ht="12" hidden="1">
      <c r="A233" s="14">
        <v>447</v>
      </c>
      <c r="B233" s="15" t="s">
        <v>221</v>
      </c>
      <c r="C233" s="15"/>
      <c r="D233" s="160"/>
      <c r="E233" s="15"/>
      <c r="F233" s="23"/>
      <c r="G233" s="24"/>
    </row>
    <row r="234" spans="1:7" s="25" customFormat="1" ht="12" hidden="1">
      <c r="A234" s="14">
        <v>448</v>
      </c>
      <c r="B234" s="15" t="s">
        <v>222</v>
      </c>
      <c r="C234" s="15"/>
      <c r="D234" s="160">
        <f>+'C-4000'!P94</f>
        <v>0</v>
      </c>
      <c r="E234" s="15"/>
      <c r="F234" s="23"/>
      <c r="G234" s="24"/>
    </row>
    <row r="235" spans="1:7" s="25" customFormat="1" ht="12">
      <c r="A235" s="14">
        <v>4500</v>
      </c>
      <c r="B235" s="15" t="s">
        <v>223</v>
      </c>
      <c r="C235" s="15"/>
      <c r="D235" s="160">
        <v>0</v>
      </c>
      <c r="E235" s="15"/>
      <c r="F235" s="23"/>
      <c r="G235" s="24"/>
    </row>
    <row r="236" spans="1:7" s="25" customFormat="1" ht="12" hidden="1">
      <c r="A236" s="14">
        <v>451</v>
      </c>
      <c r="B236" s="15" t="s">
        <v>223</v>
      </c>
      <c r="C236" s="15"/>
      <c r="D236" s="160"/>
      <c r="E236" s="15"/>
      <c r="F236" s="23"/>
      <c r="G236" s="24"/>
    </row>
    <row r="237" spans="1:7" s="25" customFormat="1" ht="12" hidden="1">
      <c r="A237" s="14">
        <v>452</v>
      </c>
      <c r="B237" s="15" t="s">
        <v>224</v>
      </c>
      <c r="C237" s="15"/>
      <c r="D237" s="160"/>
      <c r="E237" s="15"/>
      <c r="F237" s="23"/>
      <c r="G237" s="24"/>
    </row>
    <row r="238" spans="1:7" s="25" customFormat="1" ht="12" hidden="1">
      <c r="A238" s="14">
        <v>453</v>
      </c>
      <c r="B238" s="15" t="s">
        <v>225</v>
      </c>
      <c r="C238" s="15"/>
      <c r="D238" s="160"/>
      <c r="E238" s="15"/>
      <c r="F238" s="23"/>
      <c r="G238" s="24"/>
    </row>
    <row r="239" spans="1:7" s="25" customFormat="1" ht="12">
      <c r="A239" s="14">
        <v>4600</v>
      </c>
      <c r="B239" s="15" t="s">
        <v>226</v>
      </c>
      <c r="C239" s="15"/>
      <c r="D239" s="160">
        <v>0</v>
      </c>
      <c r="E239" s="15"/>
      <c r="F239" s="23"/>
      <c r="G239" s="24"/>
    </row>
    <row r="240" spans="1:7" s="25" customFormat="1" ht="12" hidden="1">
      <c r="A240" s="14">
        <v>461</v>
      </c>
      <c r="B240" s="15" t="s">
        <v>227</v>
      </c>
      <c r="C240" s="15"/>
      <c r="D240" s="160"/>
      <c r="E240" s="15"/>
      <c r="F240" s="23"/>
      <c r="G240" s="24"/>
    </row>
    <row r="241" spans="1:7" s="25" customFormat="1" ht="12" hidden="1">
      <c r="A241" s="14">
        <v>462</v>
      </c>
      <c r="B241" s="15" t="s">
        <v>228</v>
      </c>
      <c r="C241" s="15"/>
      <c r="D241" s="160"/>
      <c r="E241" s="15"/>
      <c r="F241" s="23"/>
      <c r="G241" s="24"/>
    </row>
    <row r="242" spans="1:7" s="25" customFormat="1" ht="12" hidden="1">
      <c r="A242" s="14">
        <v>463</v>
      </c>
      <c r="B242" s="15" t="s">
        <v>229</v>
      </c>
      <c r="C242" s="15"/>
      <c r="D242" s="160"/>
      <c r="E242" s="15"/>
      <c r="F242" s="23"/>
      <c r="G242" s="24"/>
    </row>
    <row r="243" spans="1:7" s="25" customFormat="1" ht="12" hidden="1">
      <c r="A243" s="14">
        <v>464</v>
      </c>
      <c r="B243" s="15" t="s">
        <v>230</v>
      </c>
      <c r="C243" s="15"/>
      <c r="D243" s="160"/>
      <c r="E243" s="15"/>
      <c r="F243" s="23"/>
      <c r="G243" s="24"/>
    </row>
    <row r="244" spans="1:7" s="25" customFormat="1" ht="12" hidden="1">
      <c r="A244" s="14">
        <v>465</v>
      </c>
      <c r="B244" s="15" t="s">
        <v>231</v>
      </c>
      <c r="C244" s="15"/>
      <c r="D244" s="160"/>
      <c r="E244" s="15"/>
      <c r="F244" s="23"/>
      <c r="G244" s="24"/>
    </row>
    <row r="245" spans="1:7" s="25" customFormat="1" ht="12" hidden="1">
      <c r="A245" s="14">
        <v>466</v>
      </c>
      <c r="B245" s="15" t="s">
        <v>232</v>
      </c>
      <c r="C245" s="15"/>
      <c r="D245" s="160"/>
      <c r="E245" s="15"/>
      <c r="F245" s="23"/>
      <c r="G245" s="24"/>
    </row>
    <row r="246" spans="1:7" s="25" customFormat="1" ht="12">
      <c r="A246" s="14">
        <v>4700</v>
      </c>
      <c r="B246" s="15" t="s">
        <v>233</v>
      </c>
      <c r="C246" s="15"/>
      <c r="D246" s="160">
        <v>0</v>
      </c>
      <c r="E246" s="15"/>
      <c r="F246" s="23"/>
      <c r="G246" s="24"/>
    </row>
    <row r="247" spans="1:7" s="25" customFormat="1" ht="12" hidden="1">
      <c r="A247" s="14">
        <v>471</v>
      </c>
      <c r="B247" s="15" t="s">
        <v>234</v>
      </c>
      <c r="C247" s="15"/>
      <c r="D247" s="160"/>
      <c r="E247" s="15"/>
      <c r="F247" s="23"/>
      <c r="G247" s="24"/>
    </row>
    <row r="248" spans="1:7" s="25" customFormat="1" ht="12">
      <c r="A248" s="14">
        <v>4800</v>
      </c>
      <c r="B248" s="15" t="s">
        <v>235</v>
      </c>
      <c r="C248" s="15"/>
      <c r="D248" s="160">
        <v>0</v>
      </c>
      <c r="E248" s="15"/>
      <c r="F248" s="23"/>
      <c r="G248" s="24"/>
    </row>
    <row r="249" spans="1:7" s="25" customFormat="1" ht="12" hidden="1">
      <c r="A249" s="14">
        <v>481</v>
      </c>
      <c r="B249" s="15" t="s">
        <v>236</v>
      </c>
      <c r="C249" s="15"/>
      <c r="D249" s="160"/>
      <c r="E249" s="15"/>
      <c r="F249" s="23"/>
      <c r="G249" s="24"/>
    </row>
    <row r="250" spans="1:7" s="25" customFormat="1" ht="12" hidden="1">
      <c r="A250" s="14">
        <v>482</v>
      </c>
      <c r="B250" s="15" t="s">
        <v>237</v>
      </c>
      <c r="C250" s="15"/>
      <c r="D250" s="160"/>
      <c r="E250" s="15"/>
      <c r="F250" s="23"/>
      <c r="G250" s="24"/>
    </row>
    <row r="251" spans="1:7" s="25" customFormat="1" ht="12" hidden="1">
      <c r="A251" s="14">
        <v>483</v>
      </c>
      <c r="B251" s="15" t="s">
        <v>238</v>
      </c>
      <c r="C251" s="15"/>
      <c r="D251" s="160"/>
      <c r="E251" s="15"/>
      <c r="F251" s="23"/>
      <c r="G251" s="24"/>
    </row>
    <row r="252" spans="1:7" s="25" customFormat="1" ht="12" hidden="1">
      <c r="A252" s="14">
        <v>484</v>
      </c>
      <c r="B252" s="15" t="s">
        <v>239</v>
      </c>
      <c r="C252" s="15"/>
      <c r="D252" s="160"/>
      <c r="E252" s="15"/>
      <c r="F252" s="23"/>
      <c r="G252" s="24"/>
    </row>
    <row r="253" spans="1:7" s="25" customFormat="1" ht="12" hidden="1">
      <c r="A253" s="14">
        <v>485</v>
      </c>
      <c r="B253" s="15" t="s">
        <v>240</v>
      </c>
      <c r="C253" s="15"/>
      <c r="D253" s="160"/>
      <c r="E253" s="15"/>
      <c r="F253" s="23"/>
      <c r="G253" s="24"/>
    </row>
    <row r="254" spans="1:7" s="25" customFormat="1" ht="12">
      <c r="A254" s="26">
        <v>4900</v>
      </c>
      <c r="B254" s="27" t="s">
        <v>241</v>
      </c>
      <c r="C254" s="27"/>
      <c r="D254" s="161">
        <v>0</v>
      </c>
      <c r="E254" s="15"/>
      <c r="F254" s="23"/>
      <c r="G254" s="24"/>
    </row>
    <row r="255" spans="1:7" s="25" customFormat="1" ht="12" hidden="1">
      <c r="A255" s="15">
        <v>491</v>
      </c>
      <c r="B255" s="15" t="s">
        <v>242</v>
      </c>
      <c r="C255" s="15"/>
      <c r="D255" s="15"/>
      <c r="E255" s="15"/>
      <c r="F255" s="23"/>
      <c r="G255" s="24"/>
    </row>
    <row r="256" spans="1:7" ht="15" hidden="1">
      <c r="A256" s="28">
        <v>492</v>
      </c>
      <c r="B256" s="15" t="s">
        <v>243</v>
      </c>
      <c r="C256" s="15"/>
      <c r="D256" s="5"/>
      <c r="E256" s="5"/>
      <c r="F256" s="7"/>
      <c r="G256" s="13"/>
    </row>
    <row r="257" spans="1:7" ht="15" hidden="1">
      <c r="A257" s="28">
        <v>493</v>
      </c>
      <c r="B257" s="15" t="s">
        <v>244</v>
      </c>
      <c r="C257" s="15"/>
      <c r="D257" s="5"/>
      <c r="E257" s="5"/>
      <c r="F257" s="7"/>
      <c r="G257" s="13"/>
    </row>
    <row r="258" spans="1:7" ht="15">
      <c r="A258" s="28"/>
      <c r="B258" s="15"/>
      <c r="C258" s="15"/>
      <c r="D258" s="5"/>
      <c r="E258" s="5"/>
      <c r="F258" s="7"/>
      <c r="G258" s="13"/>
    </row>
    <row r="259" spans="1:7" ht="15">
      <c r="A259" s="28"/>
      <c r="B259" s="15"/>
      <c r="C259" s="15"/>
      <c r="D259" s="5"/>
      <c r="E259" s="5"/>
      <c r="F259" s="7"/>
      <c r="G259" s="13"/>
    </row>
    <row r="260" spans="1:7" ht="15">
      <c r="A260" s="5"/>
      <c r="B260" s="15"/>
      <c r="C260" s="15"/>
      <c r="D260" s="5"/>
      <c r="E260" s="5"/>
      <c r="F260" s="7"/>
      <c r="G260" s="13"/>
    </row>
    <row r="261" spans="1:7" ht="15">
      <c r="A261" s="5"/>
      <c r="B261" s="15"/>
      <c r="C261" s="15"/>
      <c r="D261" s="5"/>
      <c r="E261" s="5"/>
      <c r="F261" s="7"/>
      <c r="G261" s="13"/>
    </row>
    <row r="262" spans="1:8" ht="15">
      <c r="A262" s="5"/>
      <c r="B262" s="5"/>
      <c r="C262" s="5"/>
      <c r="D262" s="5"/>
      <c r="E262" s="25"/>
      <c r="F262" s="24"/>
      <c r="G262" s="24"/>
      <c r="H262" s="25"/>
    </row>
    <row r="263" spans="5:8" ht="15">
      <c r="E263" s="25"/>
      <c r="F263" s="24"/>
      <c r="G263" s="24"/>
      <c r="H263" s="25"/>
    </row>
    <row r="264" spans="5:8" ht="15">
      <c r="E264" s="25"/>
      <c r="F264" s="24"/>
      <c r="G264" s="24"/>
      <c r="H264" s="25"/>
    </row>
    <row r="265" spans="5:8" ht="15">
      <c r="E265" s="25"/>
      <c r="F265" s="24"/>
      <c r="G265" s="24"/>
      <c r="H265" s="25"/>
    </row>
    <row r="266" spans="5:8" ht="15">
      <c r="E266" s="25"/>
      <c r="F266" s="24"/>
      <c r="G266" s="24"/>
      <c r="H266" s="25"/>
    </row>
    <row r="267" spans="5:8" ht="15" hidden="1">
      <c r="E267" s="25"/>
      <c r="F267" s="24"/>
      <c r="G267" s="24"/>
      <c r="H267" s="25"/>
    </row>
    <row r="268" spans="1:8" ht="15" hidden="1">
      <c r="A268" s="5"/>
      <c r="B268" s="5"/>
      <c r="C268" s="5"/>
      <c r="D268" s="5"/>
      <c r="E268" s="25"/>
      <c r="F268" s="24"/>
      <c r="G268" s="24"/>
      <c r="H268" s="25"/>
    </row>
    <row r="269" spans="1:8" ht="15.75" hidden="1">
      <c r="A269" s="204"/>
      <c r="B269" s="204"/>
      <c r="C269" s="204"/>
      <c r="D269" s="204"/>
      <c r="E269" s="25"/>
      <c r="F269" s="24"/>
      <c r="G269" s="24"/>
      <c r="H269" s="25"/>
    </row>
    <row r="270" spans="1:8" ht="15.75" hidden="1">
      <c r="A270" s="204"/>
      <c r="B270" s="204"/>
      <c r="C270" s="204"/>
      <c r="D270" s="204"/>
      <c r="E270" s="25"/>
      <c r="F270" s="24"/>
      <c r="G270" s="24"/>
      <c r="H270" s="25"/>
    </row>
    <row r="271" spans="1:8" ht="15.75">
      <c r="A271" s="204"/>
      <c r="B271" s="204"/>
      <c r="C271" s="204"/>
      <c r="D271" s="204"/>
      <c r="E271" s="25"/>
      <c r="F271" s="24"/>
      <c r="G271" s="24"/>
      <c r="H271" s="25"/>
    </row>
    <row r="272" spans="1:8" ht="15">
      <c r="A272" s="2"/>
      <c r="B272" s="3"/>
      <c r="C272" s="3"/>
      <c r="D272" s="4"/>
      <c r="E272" s="25"/>
      <c r="F272" s="24"/>
      <c r="G272" s="24"/>
      <c r="H272" s="25"/>
    </row>
    <row r="273" spans="1:8" ht="15">
      <c r="A273" s="9"/>
      <c r="B273" s="5"/>
      <c r="C273" s="5"/>
      <c r="D273" s="10"/>
      <c r="E273" s="25"/>
      <c r="F273" s="24"/>
      <c r="G273" s="24"/>
      <c r="H273" s="25"/>
    </row>
    <row r="274" spans="1:8" s="22" customFormat="1" ht="15">
      <c r="A274" s="11" t="s">
        <v>245</v>
      </c>
      <c r="B274" s="19"/>
      <c r="C274" s="19"/>
      <c r="D274" s="159">
        <f>+D275+D282+D290+D299+D308+D318+D323</f>
        <v>7490116.75</v>
      </c>
      <c r="E274" s="16"/>
      <c r="F274" s="24"/>
      <c r="G274" s="24"/>
      <c r="H274" s="25"/>
    </row>
    <row r="275" spans="1:7" s="25" customFormat="1" ht="15">
      <c r="A275" s="14">
        <v>5100</v>
      </c>
      <c r="B275" s="15" t="s">
        <v>246</v>
      </c>
      <c r="C275" s="15"/>
      <c r="D275" s="160"/>
      <c r="E275" s="16"/>
      <c r="F275" s="24"/>
      <c r="G275" s="24"/>
    </row>
    <row r="276" spans="1:7" s="25" customFormat="1" ht="12" customHeight="1" hidden="1">
      <c r="A276" s="14">
        <v>511</v>
      </c>
      <c r="B276" s="15" t="s">
        <v>247</v>
      </c>
      <c r="C276" s="15"/>
      <c r="D276" s="160"/>
      <c r="E276" s="16"/>
      <c r="F276" s="24"/>
      <c r="G276" s="24"/>
    </row>
    <row r="277" spans="1:7" s="25" customFormat="1" ht="12" customHeight="1" hidden="1">
      <c r="A277" s="14">
        <v>512</v>
      </c>
      <c r="B277" s="15" t="s">
        <v>248</v>
      </c>
      <c r="C277" s="15"/>
      <c r="D277" s="160"/>
      <c r="E277" s="16"/>
      <c r="F277" s="24"/>
      <c r="G277" s="24"/>
    </row>
    <row r="278" spans="1:7" s="25" customFormat="1" ht="12" customHeight="1" hidden="1">
      <c r="A278" s="14">
        <v>513</v>
      </c>
      <c r="B278" s="15" t="s">
        <v>249</v>
      </c>
      <c r="C278" s="15"/>
      <c r="D278" s="160"/>
      <c r="E278" s="16"/>
      <c r="F278" s="24"/>
      <c r="G278" s="24"/>
    </row>
    <row r="279" spans="1:7" s="25" customFormat="1" ht="12" customHeight="1" hidden="1">
      <c r="A279" s="14">
        <v>514</v>
      </c>
      <c r="B279" s="15" t="s">
        <v>250</v>
      </c>
      <c r="C279" s="15"/>
      <c r="D279" s="160"/>
      <c r="E279" s="16"/>
      <c r="F279" s="24"/>
      <c r="G279" s="24"/>
    </row>
    <row r="280" spans="1:7" s="25" customFormat="1" ht="12" customHeight="1" hidden="1">
      <c r="A280" s="14">
        <v>515</v>
      </c>
      <c r="B280" s="15" t="s">
        <v>251</v>
      </c>
      <c r="C280" s="15"/>
      <c r="D280" s="160"/>
      <c r="E280" s="16"/>
      <c r="F280" s="24"/>
      <c r="G280" s="24"/>
    </row>
    <row r="281" spans="1:7" s="25" customFormat="1" ht="12" customHeight="1" hidden="1">
      <c r="A281" s="14">
        <v>519</v>
      </c>
      <c r="B281" s="15" t="s">
        <v>252</v>
      </c>
      <c r="C281" s="15"/>
      <c r="D281" s="160"/>
      <c r="E281" s="16"/>
      <c r="F281" s="24"/>
      <c r="G281" s="24"/>
    </row>
    <row r="282" spans="1:7" s="25" customFormat="1" ht="15">
      <c r="A282" s="14">
        <v>5200</v>
      </c>
      <c r="B282" s="15" t="s">
        <v>253</v>
      </c>
      <c r="C282" s="15"/>
      <c r="D282" s="160"/>
      <c r="E282" s="16"/>
      <c r="F282" s="24"/>
      <c r="G282" s="24"/>
    </row>
    <row r="283" spans="1:7" s="25" customFormat="1" ht="12" customHeight="1" hidden="1">
      <c r="A283" s="14">
        <v>521</v>
      </c>
      <c r="B283" s="15" t="s">
        <v>254</v>
      </c>
      <c r="C283" s="15"/>
      <c r="D283" s="160"/>
      <c r="E283" s="16"/>
      <c r="F283" s="24"/>
      <c r="G283" s="24"/>
    </row>
    <row r="284" spans="1:7" s="25" customFormat="1" ht="12" customHeight="1" hidden="1">
      <c r="A284" s="14">
        <v>522</v>
      </c>
      <c r="B284" s="15" t="s">
        <v>255</v>
      </c>
      <c r="C284" s="15"/>
      <c r="D284" s="160"/>
      <c r="E284" s="16"/>
      <c r="F284" s="24"/>
      <c r="G284" s="24"/>
    </row>
    <row r="285" spans="1:7" s="25" customFormat="1" ht="12" customHeight="1" hidden="1">
      <c r="A285" s="14">
        <v>523</v>
      </c>
      <c r="B285" s="15" t="s">
        <v>256</v>
      </c>
      <c r="C285" s="15"/>
      <c r="D285" s="160"/>
      <c r="E285" s="16"/>
      <c r="F285" s="24"/>
      <c r="G285" s="24"/>
    </row>
    <row r="286" spans="1:7" s="25" customFormat="1" ht="12" customHeight="1" hidden="1">
      <c r="A286" s="14">
        <v>529</v>
      </c>
      <c r="B286" s="15" t="s">
        <v>257</v>
      </c>
      <c r="C286" s="15"/>
      <c r="D286" s="160"/>
      <c r="E286" s="16"/>
      <c r="F286" s="24"/>
      <c r="G286" s="24"/>
    </row>
    <row r="287" spans="1:7" s="25" customFormat="1" ht="15">
      <c r="A287" s="14">
        <v>5300</v>
      </c>
      <c r="B287" s="15" t="s">
        <v>258</v>
      </c>
      <c r="C287" s="15"/>
      <c r="D287" s="160">
        <v>0</v>
      </c>
      <c r="E287" s="16"/>
      <c r="F287" s="24"/>
      <c r="G287" s="24"/>
    </row>
    <row r="288" spans="1:7" s="25" customFormat="1" ht="12" customHeight="1" hidden="1">
      <c r="A288" s="14">
        <v>531</v>
      </c>
      <c r="B288" s="15" t="s">
        <v>259</v>
      </c>
      <c r="C288" s="15"/>
      <c r="D288" s="160"/>
      <c r="E288" s="16"/>
      <c r="F288" s="24"/>
      <c r="G288" s="24"/>
    </row>
    <row r="289" spans="1:7" s="25" customFormat="1" ht="12" customHeight="1" hidden="1">
      <c r="A289" s="14">
        <v>532</v>
      </c>
      <c r="B289" s="15" t="s">
        <v>260</v>
      </c>
      <c r="C289" s="15"/>
      <c r="D289" s="160"/>
      <c r="E289" s="16"/>
      <c r="F289" s="24"/>
      <c r="G289" s="24"/>
    </row>
    <row r="290" spans="1:7" s="25" customFormat="1" ht="15">
      <c r="A290" s="14">
        <v>5400</v>
      </c>
      <c r="B290" s="15" t="s">
        <v>261</v>
      </c>
      <c r="C290" s="15"/>
      <c r="D290" s="160">
        <f>SUM(D291:D296)</f>
        <v>0</v>
      </c>
      <c r="E290" s="16"/>
      <c r="F290" s="24"/>
      <c r="G290" s="24"/>
    </row>
    <row r="291" spans="1:7" s="25" customFormat="1" ht="12" customHeight="1" hidden="1">
      <c r="A291" s="14">
        <v>541</v>
      </c>
      <c r="B291" s="15" t="s">
        <v>262</v>
      </c>
      <c r="C291" s="15"/>
      <c r="D291" s="160">
        <f>+'C-5000'!P43</f>
        <v>0</v>
      </c>
      <c r="E291" s="16"/>
      <c r="F291" s="24"/>
      <c r="G291" s="24"/>
    </row>
    <row r="292" spans="1:7" s="25" customFormat="1" ht="12" customHeight="1" hidden="1">
      <c r="A292" s="14">
        <v>542</v>
      </c>
      <c r="B292" s="15" t="s">
        <v>263</v>
      </c>
      <c r="C292" s="15"/>
      <c r="D292" s="160"/>
      <c r="E292" s="16"/>
      <c r="F292" s="24"/>
      <c r="G292" s="24"/>
    </row>
    <row r="293" spans="1:7" s="25" customFormat="1" ht="12" customHeight="1" hidden="1">
      <c r="A293" s="14">
        <v>543</v>
      </c>
      <c r="B293" s="15" t="s">
        <v>264</v>
      </c>
      <c r="C293" s="15"/>
      <c r="D293" s="160"/>
      <c r="E293" s="16"/>
      <c r="F293" s="24"/>
      <c r="G293" s="24"/>
    </row>
    <row r="294" spans="1:7" s="25" customFormat="1" ht="12" customHeight="1" hidden="1">
      <c r="A294" s="14">
        <v>544</v>
      </c>
      <c r="B294" s="15" t="s">
        <v>265</v>
      </c>
      <c r="C294" s="15"/>
      <c r="D294" s="160"/>
      <c r="E294" s="16"/>
      <c r="F294" s="24"/>
      <c r="G294" s="24"/>
    </row>
    <row r="295" spans="1:7" s="25" customFormat="1" ht="12" customHeight="1" hidden="1">
      <c r="A295" s="14">
        <v>545</v>
      </c>
      <c r="B295" s="15" t="s">
        <v>266</v>
      </c>
      <c r="C295" s="15"/>
      <c r="D295" s="160"/>
      <c r="E295" s="16"/>
      <c r="F295" s="24"/>
      <c r="G295" s="24"/>
    </row>
    <row r="296" spans="1:7" s="25" customFormat="1" ht="12" customHeight="1" hidden="1">
      <c r="A296" s="14">
        <v>549</v>
      </c>
      <c r="B296" s="15" t="s">
        <v>267</v>
      </c>
      <c r="C296" s="15"/>
      <c r="D296" s="160"/>
      <c r="E296" s="16"/>
      <c r="F296" s="24"/>
      <c r="G296" s="24"/>
    </row>
    <row r="297" spans="1:7" s="25" customFormat="1" ht="15">
      <c r="A297" s="14">
        <v>5500</v>
      </c>
      <c r="B297" s="15" t="s">
        <v>268</v>
      </c>
      <c r="C297" s="15"/>
      <c r="D297" s="160">
        <v>0</v>
      </c>
      <c r="E297" s="16"/>
      <c r="F297" s="24"/>
      <c r="G297" s="24"/>
    </row>
    <row r="298" spans="1:7" s="25" customFormat="1" ht="12" customHeight="1" hidden="1">
      <c r="A298" s="14">
        <v>551</v>
      </c>
      <c r="B298" s="15" t="s">
        <v>269</v>
      </c>
      <c r="C298" s="15"/>
      <c r="D298" s="160"/>
      <c r="E298" s="16"/>
      <c r="F298" s="24"/>
      <c r="G298" s="24"/>
    </row>
    <row r="299" spans="1:7" s="25" customFormat="1" ht="15">
      <c r="A299" s="14">
        <v>5600</v>
      </c>
      <c r="B299" s="15" t="s">
        <v>270</v>
      </c>
      <c r="C299" s="15"/>
      <c r="D299" s="160"/>
      <c r="E299" s="16"/>
      <c r="F299" s="24"/>
      <c r="G299" s="24"/>
    </row>
    <row r="300" spans="1:7" s="25" customFormat="1" ht="12" customHeight="1" hidden="1">
      <c r="A300" s="14">
        <v>561</v>
      </c>
      <c r="B300" s="15" t="s">
        <v>271</v>
      </c>
      <c r="C300" s="15"/>
      <c r="D300" s="160"/>
      <c r="E300" s="16"/>
      <c r="F300" s="24"/>
      <c r="G300" s="24"/>
    </row>
    <row r="301" spans="1:7" s="25" customFormat="1" ht="12" customHeight="1" hidden="1">
      <c r="A301" s="14">
        <v>562</v>
      </c>
      <c r="B301" s="15" t="s">
        <v>272</v>
      </c>
      <c r="C301" s="15"/>
      <c r="D301" s="160"/>
      <c r="E301" s="16"/>
      <c r="F301" s="24"/>
      <c r="G301" s="24"/>
    </row>
    <row r="302" spans="1:7" s="25" customFormat="1" ht="12" customHeight="1" hidden="1">
      <c r="A302" s="14">
        <v>563</v>
      </c>
      <c r="B302" s="15" t="s">
        <v>273</v>
      </c>
      <c r="C302" s="15"/>
      <c r="D302" s="160"/>
      <c r="E302" s="16"/>
      <c r="F302" s="24"/>
      <c r="G302" s="24"/>
    </row>
    <row r="303" spans="1:7" s="25" customFormat="1" ht="12" customHeight="1" hidden="1">
      <c r="A303" s="14">
        <v>564</v>
      </c>
      <c r="B303" s="15" t="s">
        <v>274</v>
      </c>
      <c r="C303" s="15"/>
      <c r="D303" s="160"/>
      <c r="E303" s="16"/>
      <c r="F303" s="24"/>
      <c r="G303" s="24"/>
    </row>
    <row r="304" spans="1:7" s="25" customFormat="1" ht="12" customHeight="1" hidden="1">
      <c r="A304" s="14">
        <v>565</v>
      </c>
      <c r="B304" s="15" t="s">
        <v>275</v>
      </c>
      <c r="C304" s="15"/>
      <c r="D304" s="160"/>
      <c r="E304" s="16"/>
      <c r="F304" s="24"/>
      <c r="G304" s="24"/>
    </row>
    <row r="305" spans="1:7" s="25" customFormat="1" ht="12" customHeight="1" hidden="1">
      <c r="A305" s="14">
        <v>566</v>
      </c>
      <c r="B305" s="15" t="s">
        <v>276</v>
      </c>
      <c r="C305" s="15"/>
      <c r="D305" s="160"/>
      <c r="E305" s="16"/>
      <c r="F305" s="24"/>
      <c r="G305" s="24"/>
    </row>
    <row r="306" spans="1:7" s="25" customFormat="1" ht="12" customHeight="1" hidden="1">
      <c r="A306" s="14">
        <v>567</v>
      </c>
      <c r="B306" s="15" t="s">
        <v>277</v>
      </c>
      <c r="C306" s="15"/>
      <c r="D306" s="160"/>
      <c r="E306" s="16"/>
      <c r="F306" s="24"/>
      <c r="G306" s="24"/>
    </row>
    <row r="307" spans="1:7" s="25" customFormat="1" ht="12" customHeight="1" hidden="1">
      <c r="A307" s="14">
        <v>569</v>
      </c>
      <c r="B307" s="15" t="s">
        <v>267</v>
      </c>
      <c r="C307" s="15"/>
      <c r="D307" s="160"/>
      <c r="E307" s="16"/>
      <c r="F307" s="24"/>
      <c r="G307" s="24"/>
    </row>
    <row r="308" spans="1:7" s="25" customFormat="1" ht="15">
      <c r="A308" s="14">
        <v>5700</v>
      </c>
      <c r="B308" s="15" t="s">
        <v>278</v>
      </c>
      <c r="C308" s="15"/>
      <c r="D308" s="160">
        <v>0</v>
      </c>
      <c r="E308" s="16"/>
      <c r="F308" s="24"/>
      <c r="G308" s="24"/>
    </row>
    <row r="309" spans="1:7" s="25" customFormat="1" ht="12" customHeight="1" hidden="1">
      <c r="A309" s="14">
        <v>571</v>
      </c>
      <c r="B309" s="15" t="s">
        <v>279</v>
      </c>
      <c r="C309" s="15"/>
      <c r="D309" s="160"/>
      <c r="E309" s="16"/>
      <c r="F309" s="24"/>
      <c r="G309" s="24"/>
    </row>
    <row r="310" spans="1:7" s="25" customFormat="1" ht="12" customHeight="1" hidden="1">
      <c r="A310" s="14">
        <v>572</v>
      </c>
      <c r="B310" s="15" t="s">
        <v>280</v>
      </c>
      <c r="C310" s="15"/>
      <c r="D310" s="160"/>
      <c r="E310" s="16"/>
      <c r="F310" s="24"/>
      <c r="G310" s="24"/>
    </row>
    <row r="311" spans="1:7" s="25" customFormat="1" ht="12" customHeight="1" hidden="1">
      <c r="A311" s="14">
        <v>573</v>
      </c>
      <c r="B311" s="15" t="s">
        <v>281</v>
      </c>
      <c r="C311" s="15"/>
      <c r="D311" s="160"/>
      <c r="E311" s="16"/>
      <c r="F311" s="24"/>
      <c r="G311" s="24"/>
    </row>
    <row r="312" spans="1:7" s="25" customFormat="1" ht="12" customHeight="1" hidden="1">
      <c r="A312" s="14">
        <v>574</v>
      </c>
      <c r="B312" s="15" t="s">
        <v>282</v>
      </c>
      <c r="C312" s="15"/>
      <c r="D312" s="160"/>
      <c r="E312" s="16"/>
      <c r="F312" s="24"/>
      <c r="G312" s="24"/>
    </row>
    <row r="313" spans="1:7" s="25" customFormat="1" ht="12" customHeight="1" hidden="1">
      <c r="A313" s="14">
        <v>575</v>
      </c>
      <c r="B313" s="15" t="s">
        <v>283</v>
      </c>
      <c r="C313" s="15"/>
      <c r="D313" s="160"/>
      <c r="E313" s="16"/>
      <c r="F313" s="24"/>
      <c r="G313" s="24"/>
    </row>
    <row r="314" spans="1:7" s="25" customFormat="1" ht="12" customHeight="1" hidden="1">
      <c r="A314" s="14">
        <v>576</v>
      </c>
      <c r="B314" s="15" t="s">
        <v>284</v>
      </c>
      <c r="C314" s="15"/>
      <c r="D314" s="160"/>
      <c r="E314" s="16"/>
      <c r="F314" s="24"/>
      <c r="G314" s="24"/>
    </row>
    <row r="315" spans="1:7" s="25" customFormat="1" ht="12" customHeight="1" hidden="1">
      <c r="A315" s="14">
        <v>577</v>
      </c>
      <c r="B315" s="15" t="s">
        <v>285</v>
      </c>
      <c r="C315" s="15"/>
      <c r="D315" s="160"/>
      <c r="E315" s="16"/>
      <c r="F315" s="24"/>
      <c r="G315" s="24"/>
    </row>
    <row r="316" spans="1:7" s="25" customFormat="1" ht="12" customHeight="1" hidden="1">
      <c r="A316" s="14">
        <v>578</v>
      </c>
      <c r="B316" s="15" t="s">
        <v>286</v>
      </c>
      <c r="C316" s="15"/>
      <c r="D316" s="160"/>
      <c r="E316" s="16"/>
      <c r="F316" s="24"/>
      <c r="G316" s="24"/>
    </row>
    <row r="317" spans="1:7" s="25" customFormat="1" ht="12" customHeight="1" hidden="1">
      <c r="A317" s="14">
        <v>579</v>
      </c>
      <c r="B317" s="15" t="s">
        <v>287</v>
      </c>
      <c r="C317" s="15"/>
      <c r="D317" s="160"/>
      <c r="E317" s="16"/>
      <c r="F317" s="24"/>
      <c r="G317" s="24"/>
    </row>
    <row r="318" spans="1:7" s="25" customFormat="1" ht="15">
      <c r="A318" s="14">
        <v>5800</v>
      </c>
      <c r="B318" s="15" t="s">
        <v>288</v>
      </c>
      <c r="C318" s="15"/>
      <c r="D318" s="160">
        <v>0</v>
      </c>
      <c r="E318" s="16"/>
      <c r="F318" s="24"/>
      <c r="G318" s="24"/>
    </row>
    <row r="319" spans="1:7" s="25" customFormat="1" ht="12" customHeight="1" hidden="1">
      <c r="A319" s="14">
        <v>581</v>
      </c>
      <c r="B319" s="15" t="s">
        <v>289</v>
      </c>
      <c r="C319" s="15"/>
      <c r="D319" s="160"/>
      <c r="E319" s="16"/>
      <c r="F319" s="24"/>
      <c r="G319" s="24"/>
    </row>
    <row r="320" spans="1:7" s="25" customFormat="1" ht="12" customHeight="1" hidden="1">
      <c r="A320" s="14">
        <v>582</v>
      </c>
      <c r="B320" s="15" t="s">
        <v>290</v>
      </c>
      <c r="C320" s="15"/>
      <c r="D320" s="160"/>
      <c r="E320" s="16"/>
      <c r="F320" s="24"/>
      <c r="G320" s="24"/>
    </row>
    <row r="321" spans="1:7" s="25" customFormat="1" ht="12" customHeight="1" hidden="1">
      <c r="A321" s="14">
        <v>583</v>
      </c>
      <c r="B321" s="15" t="s">
        <v>291</v>
      </c>
      <c r="C321" s="15"/>
      <c r="D321" s="160"/>
      <c r="E321" s="16"/>
      <c r="F321" s="24"/>
      <c r="G321" s="24"/>
    </row>
    <row r="322" spans="1:7" s="25" customFormat="1" ht="12" customHeight="1" hidden="1">
      <c r="A322" s="14">
        <v>589</v>
      </c>
      <c r="B322" s="15" t="s">
        <v>292</v>
      </c>
      <c r="C322" s="15"/>
      <c r="D322" s="160"/>
      <c r="E322" s="16"/>
      <c r="F322" s="24"/>
      <c r="G322" s="24"/>
    </row>
    <row r="323" spans="1:7" s="25" customFormat="1" ht="15">
      <c r="A323" s="14">
        <v>5900</v>
      </c>
      <c r="B323" s="15" t="s">
        <v>293</v>
      </c>
      <c r="C323" s="15"/>
      <c r="D323" s="160">
        <f>SUM(D324:D332)</f>
        <v>7490116.75</v>
      </c>
      <c r="E323" s="16"/>
      <c r="F323" s="24"/>
      <c r="G323" s="24"/>
    </row>
    <row r="324" spans="1:7" s="25" customFormat="1" ht="12" customHeight="1" hidden="1">
      <c r="A324" s="14">
        <v>591</v>
      </c>
      <c r="B324" s="15" t="s">
        <v>294</v>
      </c>
      <c r="C324" s="15"/>
      <c r="D324" s="160">
        <f>+'C-5000'!P109</f>
        <v>5100116.75</v>
      </c>
      <c r="E324" s="16"/>
      <c r="F324" s="24"/>
      <c r="G324" s="24"/>
    </row>
    <row r="325" spans="1:7" s="25" customFormat="1" ht="12" customHeight="1" hidden="1">
      <c r="A325" s="14">
        <v>592</v>
      </c>
      <c r="B325" s="15" t="s">
        <v>295</v>
      </c>
      <c r="C325" s="15"/>
      <c r="D325" s="160">
        <f>+'C-5000'!P111</f>
        <v>2390000</v>
      </c>
      <c r="E325" s="16"/>
      <c r="F325" s="24"/>
      <c r="G325" s="24"/>
    </row>
    <row r="326" spans="1:7" s="25" customFormat="1" ht="12" customHeight="1" hidden="1">
      <c r="A326" s="14">
        <v>593</v>
      </c>
      <c r="B326" s="15" t="s">
        <v>296</v>
      </c>
      <c r="C326" s="15"/>
      <c r="D326" s="160"/>
      <c r="E326" s="16"/>
      <c r="F326" s="24"/>
      <c r="G326" s="24"/>
    </row>
    <row r="327" spans="1:7" s="25" customFormat="1" ht="12" customHeight="1" hidden="1">
      <c r="A327" s="14">
        <v>594</v>
      </c>
      <c r="B327" s="15" t="s">
        <v>297</v>
      </c>
      <c r="C327" s="15"/>
      <c r="D327" s="160"/>
      <c r="E327" s="16"/>
      <c r="F327" s="24"/>
      <c r="G327" s="24"/>
    </row>
    <row r="328" spans="1:7" s="25" customFormat="1" ht="12" customHeight="1" hidden="1">
      <c r="A328" s="14">
        <v>595</v>
      </c>
      <c r="B328" s="15" t="s">
        <v>298</v>
      </c>
      <c r="C328" s="15"/>
      <c r="D328" s="160"/>
      <c r="E328" s="16"/>
      <c r="F328" s="24"/>
      <c r="G328" s="24"/>
    </row>
    <row r="329" spans="1:7" s="25" customFormat="1" ht="12" customHeight="1" hidden="1">
      <c r="A329" s="14">
        <v>596</v>
      </c>
      <c r="B329" s="15" t="s">
        <v>299</v>
      </c>
      <c r="C329" s="15"/>
      <c r="D329" s="160"/>
      <c r="E329" s="16"/>
      <c r="F329" s="24"/>
      <c r="G329" s="24"/>
    </row>
    <row r="330" spans="1:7" s="25" customFormat="1" ht="12" customHeight="1" hidden="1">
      <c r="A330" s="14">
        <v>597</v>
      </c>
      <c r="B330" s="15" t="s">
        <v>300</v>
      </c>
      <c r="C330" s="15"/>
      <c r="D330" s="160"/>
      <c r="E330" s="16"/>
      <c r="F330" s="24"/>
      <c r="G330" s="24"/>
    </row>
    <row r="331" spans="1:7" s="25" customFormat="1" ht="12" customHeight="1" hidden="1">
      <c r="A331" s="14">
        <v>598</v>
      </c>
      <c r="B331" s="15" t="s">
        <v>301</v>
      </c>
      <c r="C331" s="15"/>
      <c r="D331" s="160"/>
      <c r="E331" s="16"/>
      <c r="F331" s="24"/>
      <c r="G331" s="24"/>
    </row>
    <row r="332" spans="1:7" s="25" customFormat="1" ht="12" customHeight="1" hidden="1">
      <c r="A332" s="14">
        <v>599</v>
      </c>
      <c r="B332" s="15" t="s">
        <v>302</v>
      </c>
      <c r="C332" s="15"/>
      <c r="D332" s="160"/>
      <c r="E332" s="16"/>
      <c r="F332" s="24"/>
      <c r="G332" s="24"/>
    </row>
    <row r="333" spans="1:8" s="22" customFormat="1" ht="15">
      <c r="A333" s="11" t="s">
        <v>303</v>
      </c>
      <c r="B333" s="19"/>
      <c r="C333" s="19"/>
      <c r="D333" s="159">
        <f>+D334+D343+D352</f>
        <v>212059875.95000002</v>
      </c>
      <c r="E333" s="16"/>
      <c r="F333" s="24"/>
      <c r="G333" s="24"/>
      <c r="H333" s="25"/>
    </row>
    <row r="334" spans="1:7" s="25" customFormat="1" ht="15">
      <c r="A334" s="14">
        <v>6100</v>
      </c>
      <c r="B334" s="15" t="s">
        <v>304</v>
      </c>
      <c r="C334" s="15"/>
      <c r="D334" s="160">
        <f>SUM(D335:D342)</f>
        <v>193251769.08</v>
      </c>
      <c r="E334" s="16"/>
      <c r="F334" s="24"/>
      <c r="G334" s="24"/>
    </row>
    <row r="335" spans="1:7" s="25" customFormat="1" ht="12" customHeight="1" hidden="1">
      <c r="A335" s="14">
        <v>611</v>
      </c>
      <c r="B335" s="15" t="s">
        <v>305</v>
      </c>
      <c r="C335" s="15"/>
      <c r="D335" s="178">
        <f>+'C-6000'!P12</f>
        <v>1584884.1400000006</v>
      </c>
      <c r="E335" s="16"/>
      <c r="F335" s="24"/>
      <c r="G335" s="24"/>
    </row>
    <row r="336" spans="1:7" s="25" customFormat="1" ht="12" customHeight="1" hidden="1">
      <c r="A336" s="14">
        <v>612</v>
      </c>
      <c r="B336" s="15" t="s">
        <v>306</v>
      </c>
      <c r="C336" s="15"/>
      <c r="D336" s="160">
        <f>+'C-6000'!P14</f>
        <v>6950552.94</v>
      </c>
      <c r="E336" s="16"/>
      <c r="F336" s="24"/>
      <c r="G336" s="24"/>
    </row>
    <row r="337" spans="1:7" s="25" customFormat="1" ht="12" customHeight="1" hidden="1">
      <c r="A337" s="14">
        <v>613</v>
      </c>
      <c r="B337" s="15" t="s">
        <v>307</v>
      </c>
      <c r="C337" s="15"/>
      <c r="D337" s="160">
        <f>+'C-6000'!P16</f>
        <v>0</v>
      </c>
      <c r="E337" s="16"/>
      <c r="F337" s="24"/>
      <c r="G337" s="24"/>
    </row>
    <row r="338" spans="1:7" s="25" customFormat="1" ht="12" customHeight="1" hidden="1">
      <c r="A338" s="14">
        <v>614</v>
      </c>
      <c r="B338" s="15" t="s">
        <v>308</v>
      </c>
      <c r="C338" s="15"/>
      <c r="D338" s="160"/>
      <c r="E338" s="16"/>
      <c r="F338" s="24"/>
      <c r="G338" s="24"/>
    </row>
    <row r="339" spans="1:7" s="25" customFormat="1" ht="12" customHeight="1" hidden="1">
      <c r="A339" s="14">
        <v>615</v>
      </c>
      <c r="B339" s="15" t="s">
        <v>309</v>
      </c>
      <c r="C339" s="15"/>
      <c r="D339" s="160">
        <f>+'C-6000'!P22</f>
        <v>173062907.04</v>
      </c>
      <c r="E339" s="16"/>
      <c r="F339" s="24"/>
      <c r="G339" s="24"/>
    </row>
    <row r="340" spans="1:7" s="25" customFormat="1" ht="12" customHeight="1" hidden="1">
      <c r="A340" s="14">
        <v>616</v>
      </c>
      <c r="B340" s="15" t="s">
        <v>310</v>
      </c>
      <c r="C340" s="15"/>
      <c r="D340" s="160"/>
      <c r="E340" s="16"/>
      <c r="F340" s="24"/>
      <c r="G340" s="24"/>
    </row>
    <row r="341" spans="1:7" s="25" customFormat="1" ht="12" customHeight="1" hidden="1">
      <c r="A341" s="14">
        <v>617</v>
      </c>
      <c r="B341" s="15" t="s">
        <v>311</v>
      </c>
      <c r="C341" s="15"/>
      <c r="D341" s="160">
        <f>+'C-6000'!P26</f>
        <v>5146573.58</v>
      </c>
      <c r="E341" s="16"/>
      <c r="F341" s="24"/>
      <c r="G341" s="24"/>
    </row>
    <row r="342" spans="1:7" s="25" customFormat="1" ht="12" customHeight="1" hidden="1">
      <c r="A342" s="14">
        <v>619</v>
      </c>
      <c r="B342" s="15" t="s">
        <v>312</v>
      </c>
      <c r="C342" s="15"/>
      <c r="D342" s="160">
        <f>+'C-6000'!P28</f>
        <v>6506851.38</v>
      </c>
      <c r="E342" s="16"/>
      <c r="F342" s="24"/>
      <c r="G342" s="24"/>
    </row>
    <row r="343" spans="1:7" s="25" customFormat="1" ht="15">
      <c r="A343" s="14">
        <v>6200</v>
      </c>
      <c r="B343" s="15" t="s">
        <v>313</v>
      </c>
      <c r="C343" s="15"/>
      <c r="D343" s="160">
        <f>SUM(D344:D351)</f>
        <v>10536842.870000001</v>
      </c>
      <c r="E343" s="16"/>
      <c r="F343" s="24"/>
      <c r="G343" s="24"/>
    </row>
    <row r="344" spans="1:7" s="25" customFormat="1" ht="12" customHeight="1" hidden="1">
      <c r="A344" s="14">
        <v>621</v>
      </c>
      <c r="B344" s="15" t="s">
        <v>314</v>
      </c>
      <c r="C344" s="15"/>
      <c r="D344" s="160"/>
      <c r="E344" s="16"/>
      <c r="F344" s="24"/>
      <c r="G344" s="24"/>
    </row>
    <row r="345" spans="1:7" s="25" customFormat="1" ht="12" customHeight="1" hidden="1">
      <c r="A345" s="14">
        <v>622</v>
      </c>
      <c r="B345" s="15" t="s">
        <v>306</v>
      </c>
      <c r="C345" s="15"/>
      <c r="D345" s="160">
        <f>+'C-6000'!P35</f>
        <v>10105838.940000001</v>
      </c>
      <c r="E345" s="16"/>
      <c r="F345" s="24"/>
      <c r="G345" s="24"/>
    </row>
    <row r="346" spans="1:7" s="25" customFormat="1" ht="12" customHeight="1" hidden="1">
      <c r="A346" s="14">
        <v>623</v>
      </c>
      <c r="B346" s="15" t="s">
        <v>315</v>
      </c>
      <c r="C346" s="15"/>
      <c r="D346" s="160"/>
      <c r="E346" s="16"/>
      <c r="F346" s="24"/>
      <c r="G346" s="24"/>
    </row>
    <row r="347" spans="1:7" s="25" customFormat="1" ht="12" customHeight="1" hidden="1">
      <c r="A347" s="14">
        <v>624</v>
      </c>
      <c r="B347" s="15" t="s">
        <v>308</v>
      </c>
      <c r="C347" s="15"/>
      <c r="D347" s="160"/>
      <c r="E347" s="16"/>
      <c r="F347" s="24"/>
      <c r="G347" s="24"/>
    </row>
    <row r="348" spans="1:7" s="25" customFormat="1" ht="12" customHeight="1" hidden="1">
      <c r="A348" s="14">
        <v>625</v>
      </c>
      <c r="B348" s="15" t="s">
        <v>316</v>
      </c>
      <c r="C348" s="15"/>
      <c r="D348" s="160"/>
      <c r="E348" s="16"/>
      <c r="F348" s="24"/>
      <c r="G348" s="24"/>
    </row>
    <row r="349" spans="1:7" s="25" customFormat="1" ht="12" customHeight="1" hidden="1">
      <c r="A349" s="14">
        <v>626</v>
      </c>
      <c r="B349" s="15" t="s">
        <v>310</v>
      </c>
      <c r="C349" s="15"/>
      <c r="D349" s="160"/>
      <c r="E349" s="16"/>
      <c r="F349" s="24"/>
      <c r="G349" s="24"/>
    </row>
    <row r="350" spans="1:7" s="25" customFormat="1" ht="12" customHeight="1" hidden="1">
      <c r="A350" s="14">
        <v>627</v>
      </c>
      <c r="B350" s="15" t="s">
        <v>311</v>
      </c>
      <c r="C350" s="15"/>
      <c r="D350" s="160"/>
      <c r="E350" s="16"/>
      <c r="F350" s="24"/>
      <c r="G350" s="24"/>
    </row>
    <row r="351" spans="1:7" s="25" customFormat="1" ht="12" customHeight="1" hidden="1">
      <c r="A351" s="14">
        <v>629</v>
      </c>
      <c r="B351" s="15" t="s">
        <v>312</v>
      </c>
      <c r="C351" s="15"/>
      <c r="D351" s="160">
        <f>+'C-6000'!P49</f>
        <v>431003.93000000005</v>
      </c>
      <c r="E351" s="16"/>
      <c r="F351" s="24"/>
      <c r="G351" s="24"/>
    </row>
    <row r="352" spans="1:7" s="25" customFormat="1" ht="15">
      <c r="A352" s="14">
        <v>6300</v>
      </c>
      <c r="B352" s="15" t="s">
        <v>317</v>
      </c>
      <c r="C352" s="15"/>
      <c r="D352" s="160">
        <f>SUM(D353:D354)</f>
        <v>8271264</v>
      </c>
      <c r="E352" s="16"/>
      <c r="F352" s="24"/>
      <c r="G352" s="24"/>
    </row>
    <row r="353" spans="1:7" s="25" customFormat="1" ht="12" customHeight="1" hidden="1">
      <c r="A353" s="14">
        <v>631</v>
      </c>
      <c r="B353" s="15" t="s">
        <v>318</v>
      </c>
      <c r="C353" s="15"/>
      <c r="D353" s="160">
        <f>+'C-6000'!P55</f>
        <v>8271264</v>
      </c>
      <c r="E353" s="16"/>
      <c r="F353" s="24"/>
      <c r="G353" s="24"/>
    </row>
    <row r="354" spans="1:7" s="25" customFormat="1" ht="12" customHeight="1" hidden="1">
      <c r="A354" s="14">
        <v>632</v>
      </c>
      <c r="B354" s="15" t="s">
        <v>319</v>
      </c>
      <c r="C354" s="15"/>
      <c r="D354" s="160"/>
      <c r="E354" s="16"/>
      <c r="F354" s="24"/>
      <c r="G354" s="24"/>
    </row>
    <row r="355" spans="1:8" ht="15">
      <c r="A355" s="11" t="s">
        <v>320</v>
      </c>
      <c r="B355" s="5"/>
      <c r="C355" s="5"/>
      <c r="D355" s="156">
        <v>0</v>
      </c>
      <c r="E355" s="16"/>
      <c r="F355" s="24"/>
      <c r="G355" s="24"/>
      <c r="H355" s="25"/>
    </row>
    <row r="356" spans="1:7" s="25" customFormat="1" ht="15">
      <c r="A356" s="14">
        <v>7100</v>
      </c>
      <c r="B356" s="15" t="s">
        <v>321</v>
      </c>
      <c r="C356" s="15"/>
      <c r="D356" s="160">
        <v>0</v>
      </c>
      <c r="E356" s="16"/>
      <c r="F356" s="24"/>
      <c r="G356" s="24"/>
    </row>
    <row r="357" spans="1:7" s="25" customFormat="1" ht="12" customHeight="1" hidden="1">
      <c r="A357" s="14">
        <v>711</v>
      </c>
      <c r="B357" s="15" t="s">
        <v>322</v>
      </c>
      <c r="C357" s="15"/>
      <c r="D357" s="160"/>
      <c r="E357" s="16"/>
      <c r="F357" s="24"/>
      <c r="G357" s="24"/>
    </row>
    <row r="358" spans="1:7" s="25" customFormat="1" ht="12" customHeight="1" hidden="1">
      <c r="A358" s="14">
        <v>712</v>
      </c>
      <c r="B358" s="15" t="s">
        <v>323</v>
      </c>
      <c r="C358" s="15"/>
      <c r="D358" s="160"/>
      <c r="E358" s="16"/>
      <c r="F358" s="24"/>
      <c r="G358" s="24"/>
    </row>
    <row r="359" spans="1:7" s="25" customFormat="1" ht="15">
      <c r="A359" s="14">
        <v>7200</v>
      </c>
      <c r="B359" s="15" t="s">
        <v>324</v>
      </c>
      <c r="C359" s="15"/>
      <c r="D359" s="160">
        <v>0</v>
      </c>
      <c r="E359" s="16"/>
      <c r="F359" s="24"/>
      <c r="G359" s="24"/>
    </row>
    <row r="360" spans="1:7" s="25" customFormat="1" ht="12" customHeight="1" hidden="1">
      <c r="A360" s="14">
        <v>721</v>
      </c>
      <c r="B360" s="15" t="s">
        <v>325</v>
      </c>
      <c r="C360" s="15"/>
      <c r="D360" s="160"/>
      <c r="E360" s="16"/>
      <c r="F360" s="24"/>
      <c r="G360" s="24"/>
    </row>
    <row r="361" spans="1:7" s="25" customFormat="1" ht="12" customHeight="1" hidden="1">
      <c r="A361" s="14">
        <v>722</v>
      </c>
      <c r="B361" s="15" t="s">
        <v>326</v>
      </c>
      <c r="C361" s="15"/>
      <c r="D361" s="160"/>
      <c r="E361" s="16"/>
      <c r="F361" s="24"/>
      <c r="G361" s="24"/>
    </row>
    <row r="362" spans="1:7" s="25" customFormat="1" ht="12" customHeight="1" hidden="1">
      <c r="A362" s="14">
        <v>723</v>
      </c>
      <c r="B362" s="15" t="s">
        <v>327</v>
      </c>
      <c r="C362" s="15"/>
      <c r="D362" s="160"/>
      <c r="E362" s="16"/>
      <c r="F362" s="24"/>
      <c r="G362" s="24"/>
    </row>
    <row r="363" spans="1:7" s="25" customFormat="1" ht="12" customHeight="1" hidden="1">
      <c r="A363" s="14">
        <v>724</v>
      </c>
      <c r="B363" s="15" t="s">
        <v>328</v>
      </c>
      <c r="C363" s="15"/>
      <c r="D363" s="160"/>
      <c r="E363" s="16"/>
      <c r="F363" s="24"/>
      <c r="G363" s="24"/>
    </row>
    <row r="364" spans="1:7" s="25" customFormat="1" ht="12" customHeight="1" hidden="1">
      <c r="A364" s="14">
        <v>725</v>
      </c>
      <c r="B364" s="15" t="s">
        <v>329</v>
      </c>
      <c r="C364" s="15"/>
      <c r="D364" s="160"/>
      <c r="E364" s="16"/>
      <c r="F364" s="24"/>
      <c r="G364" s="24"/>
    </row>
    <row r="365" spans="1:7" s="25" customFormat="1" ht="12" customHeight="1" hidden="1">
      <c r="A365" s="14">
        <v>726</v>
      </c>
      <c r="B365" s="15" t="s">
        <v>330</v>
      </c>
      <c r="C365" s="15"/>
      <c r="D365" s="160"/>
      <c r="E365" s="16"/>
      <c r="F365" s="24"/>
      <c r="G365" s="24"/>
    </row>
    <row r="366" spans="1:7" s="25" customFormat="1" ht="12" customHeight="1" hidden="1">
      <c r="A366" s="14">
        <v>727</v>
      </c>
      <c r="B366" s="15" t="s">
        <v>331</v>
      </c>
      <c r="C366" s="15"/>
      <c r="D366" s="160"/>
      <c r="E366" s="16"/>
      <c r="F366" s="24"/>
      <c r="G366" s="24"/>
    </row>
    <row r="367" spans="1:7" s="25" customFormat="1" ht="12" customHeight="1" hidden="1">
      <c r="A367" s="14">
        <v>728</v>
      </c>
      <c r="B367" s="15" t="s">
        <v>332</v>
      </c>
      <c r="C367" s="15"/>
      <c r="D367" s="160"/>
      <c r="E367" s="16"/>
      <c r="F367" s="24"/>
      <c r="G367" s="24"/>
    </row>
    <row r="368" spans="1:7" s="25" customFormat="1" ht="12" customHeight="1" hidden="1">
      <c r="A368" s="14">
        <v>729</v>
      </c>
      <c r="B368" s="15" t="s">
        <v>333</v>
      </c>
      <c r="C368" s="15"/>
      <c r="D368" s="160"/>
      <c r="E368" s="16"/>
      <c r="F368" s="24"/>
      <c r="G368" s="24"/>
    </row>
    <row r="369" spans="1:7" s="25" customFormat="1" ht="15">
      <c r="A369" s="14">
        <v>7300</v>
      </c>
      <c r="B369" s="15" t="s">
        <v>334</v>
      </c>
      <c r="C369" s="15"/>
      <c r="D369" s="160">
        <v>0</v>
      </c>
      <c r="E369" s="16"/>
      <c r="F369" s="24"/>
      <c r="G369" s="24"/>
    </row>
    <row r="370" spans="1:7" s="25" customFormat="1" ht="12" customHeight="1" hidden="1">
      <c r="A370" s="14">
        <v>731</v>
      </c>
      <c r="B370" s="15" t="s">
        <v>335</v>
      </c>
      <c r="C370" s="15"/>
      <c r="D370" s="160"/>
      <c r="E370" s="16"/>
      <c r="F370" s="24"/>
      <c r="G370" s="24"/>
    </row>
    <row r="371" spans="1:7" s="25" customFormat="1" ht="12" customHeight="1" hidden="1">
      <c r="A371" s="14">
        <v>732</v>
      </c>
      <c r="B371" s="15" t="s">
        <v>336</v>
      </c>
      <c r="C371" s="15"/>
      <c r="D371" s="160"/>
      <c r="E371" s="16"/>
      <c r="F371" s="24"/>
      <c r="G371" s="24"/>
    </row>
    <row r="372" spans="1:7" s="25" customFormat="1" ht="12" customHeight="1" hidden="1">
      <c r="A372" s="14">
        <v>733</v>
      </c>
      <c r="B372" s="15" t="s">
        <v>337</v>
      </c>
      <c r="C372" s="15"/>
      <c r="D372" s="160"/>
      <c r="E372" s="16"/>
      <c r="F372" s="24"/>
      <c r="G372" s="24"/>
    </row>
    <row r="373" spans="1:7" s="25" customFormat="1" ht="12" customHeight="1" hidden="1">
      <c r="A373" s="14">
        <v>734</v>
      </c>
      <c r="B373" s="15" t="s">
        <v>338</v>
      </c>
      <c r="C373" s="15"/>
      <c r="D373" s="160"/>
      <c r="E373" s="16"/>
      <c r="F373" s="24"/>
      <c r="G373" s="24"/>
    </row>
    <row r="374" spans="1:7" s="25" customFormat="1" ht="12" customHeight="1" hidden="1">
      <c r="A374" s="14">
        <v>735</v>
      </c>
      <c r="B374" s="15" t="s">
        <v>339</v>
      </c>
      <c r="C374" s="15"/>
      <c r="D374" s="160"/>
      <c r="E374" s="16"/>
      <c r="F374" s="24"/>
      <c r="G374" s="24"/>
    </row>
    <row r="375" spans="1:7" s="25" customFormat="1" ht="12" customHeight="1" hidden="1">
      <c r="A375" s="14">
        <v>739</v>
      </c>
      <c r="B375" s="15" t="s">
        <v>340</v>
      </c>
      <c r="C375" s="15"/>
      <c r="D375" s="160"/>
      <c r="E375" s="16"/>
      <c r="F375" s="24"/>
      <c r="G375" s="24"/>
    </row>
    <row r="376" spans="1:7" s="25" customFormat="1" ht="15">
      <c r="A376" s="14">
        <v>7400</v>
      </c>
      <c r="B376" s="15" t="s">
        <v>341</v>
      </c>
      <c r="C376" s="15"/>
      <c r="D376" s="160">
        <v>0</v>
      </c>
      <c r="E376" s="16"/>
      <c r="F376" s="24"/>
      <c r="G376" s="24"/>
    </row>
    <row r="377" spans="1:7" s="25" customFormat="1" ht="12" customHeight="1" hidden="1">
      <c r="A377" s="14">
        <v>741</v>
      </c>
      <c r="B377" s="15" t="s">
        <v>342</v>
      </c>
      <c r="C377" s="15"/>
      <c r="D377" s="160"/>
      <c r="E377" s="16"/>
      <c r="F377" s="24"/>
      <c r="G377" s="24"/>
    </row>
    <row r="378" spans="1:7" s="25" customFormat="1" ht="12" customHeight="1" hidden="1">
      <c r="A378" s="14">
        <v>742</v>
      </c>
      <c r="B378" s="15" t="s">
        <v>343</v>
      </c>
      <c r="C378" s="15"/>
      <c r="D378" s="160"/>
      <c r="E378" s="16"/>
      <c r="F378" s="24"/>
      <c r="G378" s="24"/>
    </row>
    <row r="379" spans="1:7" s="25" customFormat="1" ht="12" customHeight="1" hidden="1">
      <c r="A379" s="14">
        <v>743</v>
      </c>
      <c r="B379" s="15" t="s">
        <v>344</v>
      </c>
      <c r="C379" s="15"/>
      <c r="D379" s="160"/>
      <c r="E379" s="16"/>
      <c r="F379" s="24"/>
      <c r="G379" s="24"/>
    </row>
    <row r="380" spans="1:7" s="25" customFormat="1" ht="12" customHeight="1" hidden="1">
      <c r="A380" s="14">
        <v>744</v>
      </c>
      <c r="B380" s="15" t="s">
        <v>345</v>
      </c>
      <c r="C380" s="15"/>
      <c r="D380" s="160"/>
      <c r="E380" s="16"/>
      <c r="F380" s="24"/>
      <c r="G380" s="24"/>
    </row>
    <row r="381" spans="1:7" s="25" customFormat="1" ht="12" customHeight="1" hidden="1">
      <c r="A381" s="14">
        <v>745</v>
      </c>
      <c r="B381" s="15" t="s">
        <v>346</v>
      </c>
      <c r="C381" s="15"/>
      <c r="D381" s="160"/>
      <c r="E381" s="16"/>
      <c r="F381" s="24"/>
      <c r="G381" s="24"/>
    </row>
    <row r="382" spans="1:7" s="25" customFormat="1" ht="12" customHeight="1" hidden="1">
      <c r="A382" s="14">
        <v>746</v>
      </c>
      <c r="B382" s="15" t="s">
        <v>347</v>
      </c>
      <c r="C382" s="15"/>
      <c r="D382" s="160"/>
      <c r="E382" s="16"/>
      <c r="F382" s="24"/>
      <c r="G382" s="24"/>
    </row>
    <row r="383" spans="1:7" s="25" customFormat="1" ht="12" customHeight="1" hidden="1">
      <c r="A383" s="14">
        <v>747</v>
      </c>
      <c r="B383" s="15" t="s">
        <v>348</v>
      </c>
      <c r="C383" s="15"/>
      <c r="D383" s="160"/>
      <c r="E383" s="16"/>
      <c r="F383" s="24"/>
      <c r="G383" s="24"/>
    </row>
    <row r="384" spans="1:7" s="25" customFormat="1" ht="12" customHeight="1" hidden="1">
      <c r="A384" s="14">
        <v>748</v>
      </c>
      <c r="B384" s="15" t="s">
        <v>349</v>
      </c>
      <c r="C384" s="15"/>
      <c r="D384" s="160"/>
      <c r="E384" s="16"/>
      <c r="F384" s="24"/>
      <c r="G384" s="24"/>
    </row>
    <row r="385" spans="1:7" s="25" customFormat="1" ht="12" customHeight="1" hidden="1">
      <c r="A385" s="14">
        <v>749</v>
      </c>
      <c r="B385" s="15" t="s">
        <v>350</v>
      </c>
      <c r="C385" s="15"/>
      <c r="D385" s="160"/>
      <c r="E385" s="16"/>
      <c r="F385" s="24"/>
      <c r="G385" s="24"/>
    </row>
    <row r="386" spans="1:7" s="25" customFormat="1" ht="15">
      <c r="A386" s="14">
        <v>7500</v>
      </c>
      <c r="B386" s="15" t="s">
        <v>351</v>
      </c>
      <c r="C386" s="15"/>
      <c r="D386" s="160">
        <v>0</v>
      </c>
      <c r="E386" s="16"/>
      <c r="F386" s="24"/>
      <c r="G386" s="24"/>
    </row>
    <row r="387" spans="1:7" s="25" customFormat="1" ht="12" customHeight="1" hidden="1">
      <c r="A387" s="14">
        <v>751</v>
      </c>
      <c r="B387" s="15" t="s">
        <v>352</v>
      </c>
      <c r="C387" s="15"/>
      <c r="D387" s="160"/>
      <c r="E387" s="16"/>
      <c r="F387" s="24"/>
      <c r="G387" s="24"/>
    </row>
    <row r="388" spans="1:7" s="25" customFormat="1" ht="12" customHeight="1" hidden="1">
      <c r="A388" s="14">
        <v>752</v>
      </c>
      <c r="B388" s="15" t="s">
        <v>353</v>
      </c>
      <c r="C388" s="15"/>
      <c r="D388" s="160"/>
      <c r="E388" s="16"/>
      <c r="F388" s="24"/>
      <c r="G388" s="24"/>
    </row>
    <row r="389" spans="1:7" s="25" customFormat="1" ht="12" customHeight="1" hidden="1">
      <c r="A389" s="14">
        <v>753</v>
      </c>
      <c r="B389" s="15" t="s">
        <v>354</v>
      </c>
      <c r="C389" s="15"/>
      <c r="D389" s="160"/>
      <c r="E389" s="16"/>
      <c r="F389" s="24"/>
      <c r="G389" s="24"/>
    </row>
    <row r="390" spans="1:7" s="25" customFormat="1" ht="12" customHeight="1" hidden="1">
      <c r="A390" s="14">
        <v>754</v>
      </c>
      <c r="B390" s="15" t="s">
        <v>355</v>
      </c>
      <c r="C390" s="15"/>
      <c r="D390" s="160"/>
      <c r="E390" s="16"/>
      <c r="F390" s="24"/>
      <c r="G390" s="24"/>
    </row>
    <row r="391" spans="1:7" s="25" customFormat="1" ht="12" customHeight="1" hidden="1">
      <c r="A391" s="14">
        <v>755</v>
      </c>
      <c r="B391" s="15" t="s">
        <v>356</v>
      </c>
      <c r="C391" s="15"/>
      <c r="D391" s="160"/>
      <c r="E391" s="16"/>
      <c r="F391" s="24"/>
      <c r="G391" s="24"/>
    </row>
    <row r="392" spans="1:7" s="25" customFormat="1" ht="12" customHeight="1" hidden="1">
      <c r="A392" s="14">
        <v>756</v>
      </c>
      <c r="B392" s="15" t="s">
        <v>357</v>
      </c>
      <c r="C392" s="15"/>
      <c r="D392" s="160"/>
      <c r="E392" s="16"/>
      <c r="F392" s="24"/>
      <c r="G392" s="24"/>
    </row>
    <row r="393" spans="1:7" s="25" customFormat="1" ht="12" customHeight="1" hidden="1">
      <c r="A393" s="14">
        <v>757</v>
      </c>
      <c r="B393" s="15" t="s">
        <v>358</v>
      </c>
      <c r="C393" s="15"/>
      <c r="D393" s="160"/>
      <c r="E393" s="16"/>
      <c r="F393" s="24"/>
      <c r="G393" s="24"/>
    </row>
    <row r="394" spans="1:7" s="25" customFormat="1" ht="12" customHeight="1" hidden="1">
      <c r="A394" s="14">
        <v>758</v>
      </c>
      <c r="B394" s="15" t="s">
        <v>359</v>
      </c>
      <c r="C394" s="15"/>
      <c r="D394" s="160"/>
      <c r="E394" s="16"/>
      <c r="F394" s="24"/>
      <c r="G394" s="24"/>
    </row>
    <row r="395" spans="1:7" s="25" customFormat="1" ht="12" customHeight="1" hidden="1">
      <c r="A395" s="14">
        <v>759</v>
      </c>
      <c r="B395" s="15" t="s">
        <v>360</v>
      </c>
      <c r="C395" s="15"/>
      <c r="D395" s="160"/>
      <c r="E395" s="16"/>
      <c r="F395" s="24"/>
      <c r="G395" s="24"/>
    </row>
    <row r="396" spans="1:7" s="25" customFormat="1" ht="15">
      <c r="A396" s="14">
        <v>7600</v>
      </c>
      <c r="B396" s="15" t="s">
        <v>361</v>
      </c>
      <c r="C396" s="15"/>
      <c r="D396" s="160">
        <v>0</v>
      </c>
      <c r="E396" s="16"/>
      <c r="F396" s="24"/>
      <c r="G396" s="24"/>
    </row>
    <row r="397" spans="1:7" s="25" customFormat="1" ht="12" customHeight="1" hidden="1">
      <c r="A397" s="14">
        <v>761</v>
      </c>
      <c r="B397" s="15" t="s">
        <v>362</v>
      </c>
      <c r="C397" s="15"/>
      <c r="D397" s="160"/>
      <c r="E397" s="16"/>
      <c r="F397" s="24"/>
      <c r="G397" s="24"/>
    </row>
    <row r="398" spans="1:7" s="25" customFormat="1" ht="12" customHeight="1" hidden="1">
      <c r="A398" s="14">
        <v>762</v>
      </c>
      <c r="B398" s="15" t="s">
        <v>363</v>
      </c>
      <c r="C398" s="15"/>
      <c r="D398" s="160"/>
      <c r="E398" s="16"/>
      <c r="F398" s="24"/>
      <c r="G398" s="24"/>
    </row>
    <row r="399" spans="1:7" s="25" customFormat="1" ht="15">
      <c r="A399" s="14">
        <v>7900</v>
      </c>
      <c r="B399" s="15" t="s">
        <v>364</v>
      </c>
      <c r="C399" s="15"/>
      <c r="D399" s="160">
        <v>0</v>
      </c>
      <c r="E399" s="16"/>
      <c r="F399" s="24"/>
      <c r="G399" s="24"/>
    </row>
    <row r="400" spans="1:7" s="25" customFormat="1" ht="12" customHeight="1" hidden="1">
      <c r="A400" s="14">
        <v>791</v>
      </c>
      <c r="B400" s="15" t="s">
        <v>365</v>
      </c>
      <c r="C400" s="15"/>
      <c r="D400" s="160"/>
      <c r="E400" s="16"/>
      <c r="F400" s="24"/>
      <c r="G400" s="24"/>
    </row>
    <row r="401" spans="1:7" s="25" customFormat="1" ht="12" customHeight="1" hidden="1">
      <c r="A401" s="14">
        <v>792</v>
      </c>
      <c r="B401" s="15" t="s">
        <v>366</v>
      </c>
      <c r="C401" s="15"/>
      <c r="D401" s="160"/>
      <c r="E401" s="16"/>
      <c r="F401" s="24"/>
      <c r="G401" s="24"/>
    </row>
    <row r="402" spans="1:7" s="25" customFormat="1" ht="12" customHeight="1" hidden="1">
      <c r="A402" s="14">
        <v>799</v>
      </c>
      <c r="B402" s="15" t="s">
        <v>367</v>
      </c>
      <c r="C402" s="15"/>
      <c r="D402" s="160"/>
      <c r="E402" s="16"/>
      <c r="F402" s="24"/>
      <c r="G402" s="24"/>
    </row>
    <row r="403" spans="1:8" ht="15">
      <c r="A403" s="11" t="s">
        <v>368</v>
      </c>
      <c r="B403" s="5"/>
      <c r="C403" s="5"/>
      <c r="D403" s="155">
        <f>+D404+D411+D417</f>
        <v>0</v>
      </c>
      <c r="E403" s="16"/>
      <c r="F403" s="24"/>
      <c r="G403" s="24"/>
      <c r="H403" s="25"/>
    </row>
    <row r="404" spans="1:7" s="25" customFormat="1" ht="15">
      <c r="A404" s="14">
        <v>8100</v>
      </c>
      <c r="B404" s="15" t="s">
        <v>369</v>
      </c>
      <c r="C404" s="15"/>
      <c r="D404" s="178">
        <v>0</v>
      </c>
      <c r="E404" s="16"/>
      <c r="F404" s="24"/>
      <c r="G404" s="24"/>
    </row>
    <row r="405" spans="1:7" s="25" customFormat="1" ht="12" customHeight="1" hidden="1">
      <c r="A405" s="14">
        <v>811</v>
      </c>
      <c r="B405" s="15" t="s">
        <v>370</v>
      </c>
      <c r="C405" s="15"/>
      <c r="D405" s="160"/>
      <c r="E405" s="16"/>
      <c r="F405" s="24"/>
      <c r="G405" s="24"/>
    </row>
    <row r="406" spans="1:7" s="25" customFormat="1" ht="12" customHeight="1" hidden="1">
      <c r="A406" s="14">
        <v>812</v>
      </c>
      <c r="B406" s="15" t="s">
        <v>371</v>
      </c>
      <c r="C406" s="15"/>
      <c r="D406" s="160"/>
      <c r="E406" s="16"/>
      <c r="F406" s="24"/>
      <c r="G406" s="24"/>
    </row>
    <row r="407" spans="1:7" s="25" customFormat="1" ht="12" customHeight="1" hidden="1">
      <c r="A407" s="14">
        <v>813</v>
      </c>
      <c r="B407" s="15" t="s">
        <v>372</v>
      </c>
      <c r="C407" s="15"/>
      <c r="D407" s="160"/>
      <c r="E407" s="16"/>
      <c r="F407" s="24"/>
      <c r="G407" s="24"/>
    </row>
    <row r="408" spans="1:7" s="25" customFormat="1" ht="12" customHeight="1" hidden="1">
      <c r="A408" s="14">
        <v>814</v>
      </c>
      <c r="B408" s="15" t="s">
        <v>373</v>
      </c>
      <c r="C408" s="15"/>
      <c r="D408" s="160"/>
      <c r="E408" s="16"/>
      <c r="F408" s="24"/>
      <c r="G408" s="24"/>
    </row>
    <row r="409" spans="1:7" s="25" customFormat="1" ht="12" customHeight="1" hidden="1">
      <c r="A409" s="14">
        <v>815</v>
      </c>
      <c r="B409" s="15" t="s">
        <v>374</v>
      </c>
      <c r="C409" s="15"/>
      <c r="D409" s="160"/>
      <c r="E409" s="16"/>
      <c r="F409" s="24"/>
      <c r="G409" s="24"/>
    </row>
    <row r="410" spans="1:7" s="25" customFormat="1" ht="12" customHeight="1" hidden="1">
      <c r="A410" s="14">
        <v>816</v>
      </c>
      <c r="B410" s="15" t="s">
        <v>375</v>
      </c>
      <c r="C410" s="15"/>
      <c r="D410" s="160"/>
      <c r="E410" s="16"/>
      <c r="F410" s="24"/>
      <c r="G410" s="24"/>
    </row>
    <row r="411" spans="1:7" s="25" customFormat="1" ht="15">
      <c r="A411" s="14">
        <v>8300</v>
      </c>
      <c r="B411" s="15" t="s">
        <v>376</v>
      </c>
      <c r="C411" s="15"/>
      <c r="D411" s="160">
        <v>0</v>
      </c>
      <c r="E411" s="16"/>
      <c r="F411" s="24"/>
      <c r="G411" s="24"/>
    </row>
    <row r="412" spans="1:7" s="25" customFormat="1" ht="12" customHeight="1" hidden="1">
      <c r="A412" s="14">
        <v>831</v>
      </c>
      <c r="B412" s="15" t="s">
        <v>377</v>
      </c>
      <c r="C412" s="15"/>
      <c r="D412" s="160"/>
      <c r="E412" s="16"/>
      <c r="F412" s="24"/>
      <c r="G412" s="24"/>
    </row>
    <row r="413" spans="1:7" s="25" customFormat="1" ht="12" customHeight="1" hidden="1">
      <c r="A413" s="14">
        <v>832</v>
      </c>
      <c r="B413" s="15" t="s">
        <v>378</v>
      </c>
      <c r="C413" s="15"/>
      <c r="D413" s="160"/>
      <c r="E413" s="16"/>
      <c r="F413" s="24"/>
      <c r="G413" s="24"/>
    </row>
    <row r="414" spans="1:7" s="25" customFormat="1" ht="12" customHeight="1" hidden="1">
      <c r="A414" s="14">
        <v>833</v>
      </c>
      <c r="B414" s="15" t="s">
        <v>379</v>
      </c>
      <c r="C414" s="15"/>
      <c r="D414" s="160"/>
      <c r="E414" s="16"/>
      <c r="F414" s="24"/>
      <c r="G414" s="24"/>
    </row>
    <row r="415" spans="1:7" s="25" customFormat="1" ht="12" customHeight="1" hidden="1">
      <c r="A415" s="14">
        <v>834</v>
      </c>
      <c r="B415" s="15" t="s">
        <v>380</v>
      </c>
      <c r="C415" s="15"/>
      <c r="D415" s="160"/>
      <c r="E415" s="16"/>
      <c r="F415" s="24"/>
      <c r="G415" s="24"/>
    </row>
    <row r="416" spans="1:7" s="25" customFormat="1" ht="12" customHeight="1" hidden="1">
      <c r="A416" s="14">
        <v>835</v>
      </c>
      <c r="B416" s="15" t="s">
        <v>381</v>
      </c>
      <c r="C416" s="15"/>
      <c r="D416" s="160"/>
      <c r="E416" s="16"/>
      <c r="F416" s="24"/>
      <c r="G416" s="24"/>
    </row>
    <row r="417" spans="1:7" s="25" customFormat="1" ht="15">
      <c r="A417" s="14">
        <v>8500</v>
      </c>
      <c r="B417" s="15" t="s">
        <v>382</v>
      </c>
      <c r="C417" s="15"/>
      <c r="D417" s="160">
        <v>0</v>
      </c>
      <c r="E417" s="16"/>
      <c r="F417" s="24"/>
      <c r="G417" s="24"/>
    </row>
    <row r="418" spans="1:7" s="25" customFormat="1" ht="12" customHeight="1" hidden="1">
      <c r="A418" s="14">
        <v>851</v>
      </c>
      <c r="B418" s="15" t="s">
        <v>383</v>
      </c>
      <c r="C418" s="15"/>
      <c r="D418" s="160"/>
      <c r="E418" s="16"/>
      <c r="F418" s="24"/>
      <c r="G418" s="24"/>
    </row>
    <row r="419" spans="1:7" s="25" customFormat="1" ht="12" customHeight="1" hidden="1">
      <c r="A419" s="14">
        <v>852</v>
      </c>
      <c r="B419" s="15" t="s">
        <v>384</v>
      </c>
      <c r="C419" s="15"/>
      <c r="D419" s="160"/>
      <c r="E419" s="16"/>
      <c r="F419" s="24"/>
      <c r="G419" s="24"/>
    </row>
    <row r="420" spans="1:7" s="25" customFormat="1" ht="12" customHeight="1" hidden="1">
      <c r="A420" s="14">
        <v>853</v>
      </c>
      <c r="B420" s="15" t="s">
        <v>385</v>
      </c>
      <c r="C420" s="15"/>
      <c r="D420" s="160">
        <f>'[1]C-8000'!$P$16</f>
        <v>36000</v>
      </c>
      <c r="E420" s="16"/>
      <c r="F420" s="24"/>
      <c r="G420" s="24"/>
    </row>
    <row r="421" spans="1:8" ht="15">
      <c r="A421" s="11" t="s">
        <v>386</v>
      </c>
      <c r="B421" s="5"/>
      <c r="C421" s="5"/>
      <c r="D421" s="155">
        <f>+D422+D431+D440+D443+D446+D448+D451</f>
        <v>7732805</v>
      </c>
      <c r="E421" s="16"/>
      <c r="F421" s="24"/>
      <c r="G421" s="24"/>
      <c r="H421" s="25"/>
    </row>
    <row r="422" spans="1:7" s="25" customFormat="1" ht="12">
      <c r="A422" s="14">
        <v>9100</v>
      </c>
      <c r="B422" s="15" t="s">
        <v>387</v>
      </c>
      <c r="C422" s="15"/>
      <c r="D422" s="160">
        <f>SUM(D423:D430)</f>
        <v>7732805</v>
      </c>
      <c r="F422" s="24"/>
      <c r="G422" s="24"/>
    </row>
    <row r="423" spans="1:7" s="25" customFormat="1" ht="12" customHeight="1" hidden="1">
      <c r="A423" s="14">
        <v>911</v>
      </c>
      <c r="B423" s="15" t="s">
        <v>388</v>
      </c>
      <c r="C423" s="15"/>
      <c r="D423" s="160">
        <f>+'C-9000'!Q16</f>
        <v>7732805</v>
      </c>
      <c r="F423" s="24"/>
      <c r="G423" s="24"/>
    </row>
    <row r="424" spans="1:7" s="25" customFormat="1" ht="12" customHeight="1" hidden="1">
      <c r="A424" s="14">
        <v>912</v>
      </c>
      <c r="B424" s="15" t="s">
        <v>389</v>
      </c>
      <c r="C424" s="15"/>
      <c r="D424" s="160"/>
      <c r="F424" s="24"/>
      <c r="G424" s="24"/>
    </row>
    <row r="425" spans="1:7" s="25" customFormat="1" ht="12" customHeight="1" hidden="1">
      <c r="A425" s="14">
        <v>913</v>
      </c>
      <c r="B425" s="15" t="s">
        <v>390</v>
      </c>
      <c r="C425" s="15"/>
      <c r="D425" s="160"/>
      <c r="F425" s="24"/>
      <c r="G425" s="24"/>
    </row>
    <row r="426" spans="1:7" s="25" customFormat="1" ht="12" customHeight="1" hidden="1">
      <c r="A426" s="14">
        <v>914</v>
      </c>
      <c r="B426" s="15" t="s">
        <v>391</v>
      </c>
      <c r="C426" s="15"/>
      <c r="D426" s="160"/>
      <c r="F426" s="24"/>
      <c r="G426" s="24"/>
    </row>
    <row r="427" spans="1:7" s="25" customFormat="1" ht="12" customHeight="1" hidden="1">
      <c r="A427" s="14">
        <v>915</v>
      </c>
      <c r="B427" s="15" t="s">
        <v>392</v>
      </c>
      <c r="C427" s="15"/>
      <c r="D427" s="160"/>
      <c r="F427" s="24"/>
      <c r="G427" s="24"/>
    </row>
    <row r="428" spans="1:7" s="25" customFormat="1" ht="12" customHeight="1" hidden="1">
      <c r="A428" s="14">
        <v>916</v>
      </c>
      <c r="B428" s="15" t="s">
        <v>393</v>
      </c>
      <c r="C428" s="15"/>
      <c r="D428" s="160"/>
      <c r="F428" s="24"/>
      <c r="G428" s="24"/>
    </row>
    <row r="429" spans="1:7" s="25" customFormat="1" ht="12" customHeight="1" hidden="1">
      <c r="A429" s="14">
        <v>917</v>
      </c>
      <c r="B429" s="15" t="s">
        <v>394</v>
      </c>
      <c r="C429" s="15"/>
      <c r="D429" s="160"/>
      <c r="F429" s="24"/>
      <c r="G429" s="24"/>
    </row>
    <row r="430" spans="1:7" s="25" customFormat="1" ht="12" customHeight="1" hidden="1">
      <c r="A430" s="14">
        <v>918</v>
      </c>
      <c r="B430" s="15" t="s">
        <v>395</v>
      </c>
      <c r="C430" s="15"/>
      <c r="D430" s="160"/>
      <c r="F430" s="24"/>
      <c r="G430" s="24"/>
    </row>
    <row r="431" spans="1:7" s="25" customFormat="1" ht="12">
      <c r="A431" s="14">
        <v>9200</v>
      </c>
      <c r="B431" s="15" t="s">
        <v>396</v>
      </c>
      <c r="C431" s="15"/>
      <c r="D431" s="160">
        <f>SUM(D432:D439)</f>
        <v>0</v>
      </c>
      <c r="F431" s="24"/>
      <c r="G431" s="24"/>
    </row>
    <row r="432" spans="1:7" s="25" customFormat="1" ht="12" customHeight="1" hidden="1">
      <c r="A432" s="14">
        <v>921</v>
      </c>
      <c r="B432" s="15" t="s">
        <v>397</v>
      </c>
      <c r="C432" s="15"/>
      <c r="D432" s="160"/>
      <c r="F432" s="24"/>
      <c r="G432" s="24"/>
    </row>
    <row r="433" spans="1:7" s="25" customFormat="1" ht="12" customHeight="1" hidden="1">
      <c r="A433" s="14">
        <v>922</v>
      </c>
      <c r="B433" s="15" t="s">
        <v>398</v>
      </c>
      <c r="C433" s="15"/>
      <c r="D433" s="160"/>
      <c r="F433" s="24"/>
      <c r="G433" s="24"/>
    </row>
    <row r="434" spans="1:7" s="25" customFormat="1" ht="12" customHeight="1" hidden="1">
      <c r="A434" s="14">
        <v>923</v>
      </c>
      <c r="B434" s="15" t="s">
        <v>399</v>
      </c>
      <c r="C434" s="15"/>
      <c r="D434" s="160"/>
      <c r="F434" s="24"/>
      <c r="G434" s="24"/>
    </row>
    <row r="435" spans="1:7" s="25" customFormat="1" ht="12" customHeight="1" hidden="1">
      <c r="A435" s="14">
        <v>924</v>
      </c>
      <c r="B435" s="15" t="s">
        <v>400</v>
      </c>
      <c r="C435" s="15"/>
      <c r="D435" s="160"/>
      <c r="F435" s="24"/>
      <c r="G435" s="24"/>
    </row>
    <row r="436" spans="1:7" s="25" customFormat="1" ht="12" customHeight="1" hidden="1">
      <c r="A436" s="14">
        <v>925</v>
      </c>
      <c r="B436" s="15" t="s">
        <v>401</v>
      </c>
      <c r="C436" s="15"/>
      <c r="D436" s="160"/>
      <c r="F436" s="24"/>
      <c r="G436" s="24"/>
    </row>
    <row r="437" spans="1:7" s="25" customFormat="1" ht="12" customHeight="1" hidden="1">
      <c r="A437" s="14">
        <v>926</v>
      </c>
      <c r="B437" s="15" t="s">
        <v>402</v>
      </c>
      <c r="C437" s="15"/>
      <c r="D437" s="160"/>
      <c r="F437" s="24"/>
      <c r="G437" s="24"/>
    </row>
    <row r="438" spans="1:7" s="25" customFormat="1" ht="12" customHeight="1" hidden="1">
      <c r="A438" s="14">
        <v>927</v>
      </c>
      <c r="B438" s="15" t="s">
        <v>403</v>
      </c>
      <c r="C438" s="15"/>
      <c r="D438" s="160"/>
      <c r="F438" s="24"/>
      <c r="G438" s="24"/>
    </row>
    <row r="439" spans="1:7" s="25" customFormat="1" ht="12" customHeight="1" hidden="1">
      <c r="A439" s="14">
        <v>928</v>
      </c>
      <c r="B439" s="15" t="s">
        <v>404</v>
      </c>
      <c r="C439" s="15"/>
      <c r="D439" s="160"/>
      <c r="F439" s="24"/>
      <c r="G439" s="24"/>
    </row>
    <row r="440" spans="1:7" s="25" customFormat="1" ht="12">
      <c r="A440" s="14">
        <v>9300</v>
      </c>
      <c r="B440" s="15" t="s">
        <v>405</v>
      </c>
      <c r="C440" s="15"/>
      <c r="D440" s="160">
        <v>0</v>
      </c>
      <c r="F440" s="24"/>
      <c r="G440" s="24"/>
    </row>
    <row r="441" spans="1:7" s="25" customFormat="1" ht="12" customHeight="1" hidden="1">
      <c r="A441" s="14">
        <v>931</v>
      </c>
      <c r="B441" s="15" t="s">
        <v>406</v>
      </c>
      <c r="C441" s="15"/>
      <c r="D441" s="160"/>
      <c r="F441" s="24"/>
      <c r="G441" s="24"/>
    </row>
    <row r="442" spans="1:7" s="25" customFormat="1" ht="12" customHeight="1" hidden="1">
      <c r="A442" s="14">
        <v>932</v>
      </c>
      <c r="B442" s="15" t="s">
        <v>407</v>
      </c>
      <c r="C442" s="15"/>
      <c r="D442" s="160"/>
      <c r="F442" s="24"/>
      <c r="G442" s="24"/>
    </row>
    <row r="443" spans="1:7" s="25" customFormat="1" ht="12">
      <c r="A443" s="14">
        <v>9400</v>
      </c>
      <c r="B443" s="15" t="s">
        <v>408</v>
      </c>
      <c r="C443" s="15"/>
      <c r="D443" s="160"/>
      <c r="F443" s="24"/>
      <c r="G443" s="24"/>
    </row>
    <row r="444" spans="1:7" s="25" customFormat="1" ht="12" customHeight="1" hidden="1">
      <c r="A444" s="14">
        <v>941</v>
      </c>
      <c r="B444" s="15" t="s">
        <v>409</v>
      </c>
      <c r="C444" s="15"/>
      <c r="D444" s="160"/>
      <c r="E444" s="29"/>
      <c r="F444" s="24"/>
      <c r="G444" s="24"/>
    </row>
    <row r="445" spans="1:7" s="25" customFormat="1" ht="12" customHeight="1" hidden="1">
      <c r="A445" s="14">
        <v>942</v>
      </c>
      <c r="B445" s="15" t="s">
        <v>410</v>
      </c>
      <c r="C445" s="15"/>
      <c r="D445" s="160"/>
      <c r="F445" s="24"/>
      <c r="G445" s="24"/>
    </row>
    <row r="446" spans="1:7" s="25" customFormat="1" ht="12">
      <c r="A446" s="14">
        <v>9500</v>
      </c>
      <c r="B446" s="15" t="s">
        <v>411</v>
      </c>
      <c r="C446" s="15"/>
      <c r="D446" s="160">
        <v>0</v>
      </c>
      <c r="F446" s="24"/>
      <c r="G446" s="24"/>
    </row>
    <row r="447" spans="1:7" s="25" customFormat="1" ht="12" customHeight="1" hidden="1">
      <c r="A447" s="14">
        <v>951</v>
      </c>
      <c r="B447" s="15" t="s">
        <v>411</v>
      </c>
      <c r="C447" s="15"/>
      <c r="D447" s="160"/>
      <c r="F447" s="24"/>
      <c r="G447" s="24"/>
    </row>
    <row r="448" spans="1:7" s="25" customFormat="1" ht="12">
      <c r="A448" s="14">
        <v>9600</v>
      </c>
      <c r="B448" s="15" t="s">
        <v>412</v>
      </c>
      <c r="C448" s="15"/>
      <c r="D448" s="160">
        <v>0</v>
      </c>
      <c r="F448" s="24"/>
      <c r="G448" s="24"/>
    </row>
    <row r="449" spans="1:6" s="25" customFormat="1" ht="12" customHeight="1" hidden="1">
      <c r="A449" s="14">
        <v>961</v>
      </c>
      <c r="B449" s="15" t="s">
        <v>413</v>
      </c>
      <c r="C449" s="15"/>
      <c r="D449" s="160"/>
      <c r="F449" s="24"/>
    </row>
    <row r="450" spans="1:6" s="25" customFormat="1" ht="12" customHeight="1" hidden="1">
      <c r="A450" s="14">
        <v>962</v>
      </c>
      <c r="B450" s="15" t="s">
        <v>414</v>
      </c>
      <c r="C450" s="15"/>
      <c r="D450" s="160"/>
      <c r="F450" s="24"/>
    </row>
    <row r="451" spans="1:7" s="25" customFormat="1" ht="12">
      <c r="A451" s="26">
        <v>9900</v>
      </c>
      <c r="B451" s="27" t="s">
        <v>415</v>
      </c>
      <c r="C451" s="27"/>
      <c r="D451" s="161"/>
      <c r="F451" s="24"/>
      <c r="G451" s="24"/>
    </row>
    <row r="452" spans="1:8" ht="15" customHeight="1" hidden="1">
      <c r="A452" s="5">
        <v>991</v>
      </c>
      <c r="B452" s="5" t="s">
        <v>416</v>
      </c>
      <c r="C452" s="5"/>
      <c r="D452" s="179">
        <f>'[1]C-9000'!$Q$17+'[1]C-9000'!$Q$19</f>
        <v>7996936</v>
      </c>
      <c r="E452" s="25"/>
      <c r="F452" s="25"/>
      <c r="G452" s="25"/>
      <c r="H452" s="25"/>
    </row>
    <row r="453" spans="1:8" ht="15">
      <c r="A453" s="5"/>
      <c r="B453" s="5"/>
      <c r="C453" s="5"/>
      <c r="D453" s="180"/>
      <c r="E453" s="25"/>
      <c r="F453" s="25"/>
      <c r="G453" s="25"/>
      <c r="H453" s="25"/>
    </row>
    <row r="454" spans="4:8" ht="15">
      <c r="D454" s="181"/>
      <c r="E454" s="25"/>
      <c r="F454" s="25"/>
      <c r="G454" s="25"/>
      <c r="H454" s="25"/>
    </row>
    <row r="455" spans="4:8" ht="15">
      <c r="D455" s="181"/>
      <c r="E455" s="25"/>
      <c r="F455" s="25"/>
      <c r="G455" s="25"/>
      <c r="H455" s="25"/>
    </row>
    <row r="456" spans="4:8" ht="15">
      <c r="D456" s="181"/>
      <c r="E456" s="25"/>
      <c r="F456" s="25"/>
      <c r="G456" s="25"/>
      <c r="H456" s="25"/>
    </row>
    <row r="457" spans="4:8" ht="15">
      <c r="D457" s="181"/>
      <c r="E457" s="25"/>
      <c r="F457" s="25"/>
      <c r="G457" s="25"/>
      <c r="H457" s="25"/>
    </row>
    <row r="458" spans="4:8" ht="15">
      <c r="D458" s="181"/>
      <c r="E458" s="25"/>
      <c r="F458" s="25"/>
      <c r="G458" s="25"/>
      <c r="H458" s="25"/>
    </row>
    <row r="459" spans="4:8" ht="15">
      <c r="D459" s="181"/>
      <c r="E459" s="25"/>
      <c r="F459" s="25"/>
      <c r="G459" s="25"/>
      <c r="H459" s="25"/>
    </row>
    <row r="460" spans="4:8" ht="15">
      <c r="D460" s="181"/>
      <c r="E460" s="25"/>
      <c r="F460" s="25"/>
      <c r="G460" s="25"/>
      <c r="H460" s="25"/>
    </row>
    <row r="461" spans="4:8" ht="15">
      <c r="D461" s="181"/>
      <c r="E461" s="25"/>
      <c r="F461" s="25"/>
      <c r="G461" s="25"/>
      <c r="H461" s="25"/>
    </row>
    <row r="462" spans="4:8" ht="15">
      <c r="D462" s="181"/>
      <c r="E462" s="25"/>
      <c r="F462" s="25"/>
      <c r="G462" s="25"/>
      <c r="H462" s="25"/>
    </row>
    <row r="463" spans="4:8" ht="15">
      <c r="D463" s="181"/>
      <c r="E463" s="25"/>
      <c r="F463" s="25"/>
      <c r="G463" s="25"/>
      <c r="H463" s="25"/>
    </row>
    <row r="464" spans="4:8" ht="15">
      <c r="D464" s="181"/>
      <c r="E464" s="25"/>
      <c r="F464" s="25"/>
      <c r="G464" s="25"/>
      <c r="H464" s="25"/>
    </row>
    <row r="465" spans="4:8" ht="15">
      <c r="D465" s="181"/>
      <c r="E465" s="25"/>
      <c r="F465" s="25"/>
      <c r="G465" s="25"/>
      <c r="H465" s="25"/>
    </row>
    <row r="466" spans="4:8" ht="15">
      <c r="D466" s="181"/>
      <c r="E466" s="25"/>
      <c r="F466" s="25"/>
      <c r="G466" s="25"/>
      <c r="H466" s="25"/>
    </row>
    <row r="467" spans="4:8" ht="15">
      <c r="D467" s="181"/>
      <c r="E467" s="25"/>
      <c r="F467" s="25"/>
      <c r="G467" s="25"/>
      <c r="H467" s="25"/>
    </row>
    <row r="468" spans="4:8" ht="15">
      <c r="D468" s="181"/>
      <c r="E468" s="25"/>
      <c r="F468" s="25"/>
      <c r="G468" s="25"/>
      <c r="H468" s="25"/>
    </row>
    <row r="469" spans="4:8" ht="15">
      <c r="D469" s="181"/>
      <c r="E469" s="25"/>
      <c r="F469" s="25"/>
      <c r="G469" s="25"/>
      <c r="H469" s="25"/>
    </row>
    <row r="470" spans="4:8" ht="15">
      <c r="D470" s="181"/>
      <c r="E470" s="25"/>
      <c r="F470" s="25"/>
      <c r="G470" s="25"/>
      <c r="H470" s="25"/>
    </row>
    <row r="471" spans="4:8" ht="15">
      <c r="D471" s="181"/>
      <c r="E471" s="25"/>
      <c r="F471" s="25"/>
      <c r="G471" s="25"/>
      <c r="H471" s="25"/>
    </row>
    <row r="472" spans="4:8" ht="15">
      <c r="D472" s="181"/>
      <c r="E472" s="25"/>
      <c r="F472" s="25"/>
      <c r="G472" s="25"/>
      <c r="H472" s="25"/>
    </row>
    <row r="473" spans="4:8" ht="15">
      <c r="D473" s="181"/>
      <c r="E473" s="25"/>
      <c r="F473" s="25"/>
      <c r="G473" s="25"/>
      <c r="H473" s="25"/>
    </row>
    <row r="474" spans="4:8" ht="15">
      <c r="D474" s="181"/>
      <c r="E474" s="25"/>
      <c r="F474" s="25"/>
      <c r="G474" s="25"/>
      <c r="H474" s="25"/>
    </row>
    <row r="475" spans="4:8" ht="15">
      <c r="D475" s="181"/>
      <c r="E475" s="25"/>
      <c r="F475" s="25"/>
      <c r="G475" s="25"/>
      <c r="H475" s="25"/>
    </row>
    <row r="476" spans="4:8" ht="15">
      <c r="D476" s="181"/>
      <c r="E476" s="25"/>
      <c r="F476" s="25"/>
      <c r="G476" s="25"/>
      <c r="H476" s="25"/>
    </row>
    <row r="477" spans="4:8" ht="15">
      <c r="D477" s="181"/>
      <c r="E477" s="25"/>
      <c r="F477" s="25"/>
      <c r="G477" s="25"/>
      <c r="H477" s="25"/>
    </row>
    <row r="478" spans="4:8" ht="15">
      <c r="D478" s="181"/>
      <c r="E478" s="25"/>
      <c r="F478" s="25"/>
      <c r="G478" s="25"/>
      <c r="H478" s="25"/>
    </row>
    <row r="479" spans="4:8" ht="15">
      <c r="D479" s="181"/>
      <c r="E479" s="25"/>
      <c r="F479" s="25"/>
      <c r="G479" s="25"/>
      <c r="H479" s="25"/>
    </row>
    <row r="480" spans="4:8" ht="15">
      <c r="D480" s="181"/>
      <c r="E480" s="25"/>
      <c r="F480" s="25"/>
      <c r="G480" s="25"/>
      <c r="H480" s="25"/>
    </row>
    <row r="481" spans="4:8" ht="15">
      <c r="D481" s="181"/>
      <c r="E481" s="25"/>
      <c r="F481" s="25"/>
      <c r="G481" s="25"/>
      <c r="H481" s="25"/>
    </row>
    <row r="482" spans="4:8" ht="15">
      <c r="D482" s="181"/>
      <c r="E482" s="25"/>
      <c r="F482" s="25"/>
      <c r="G482" s="25"/>
      <c r="H482" s="25"/>
    </row>
    <row r="483" spans="4:8" ht="15">
      <c r="D483" s="181"/>
      <c r="E483" s="25"/>
      <c r="F483" s="25"/>
      <c r="G483" s="25"/>
      <c r="H483" s="25"/>
    </row>
    <row r="484" spans="5:8" ht="15">
      <c r="E484" s="25"/>
      <c r="F484" s="25"/>
      <c r="G484" s="25"/>
      <c r="H484" s="25"/>
    </row>
    <row r="485" spans="5:8" ht="15">
      <c r="E485" s="25"/>
      <c r="F485" s="25"/>
      <c r="G485" s="25"/>
      <c r="H485" s="25"/>
    </row>
    <row r="486" spans="5:8" ht="15">
      <c r="E486" s="25"/>
      <c r="F486" s="25"/>
      <c r="G486" s="25"/>
      <c r="H486" s="25"/>
    </row>
    <row r="487" spans="5:8" ht="15">
      <c r="E487" s="25"/>
      <c r="F487" s="25"/>
      <c r="G487" s="25"/>
      <c r="H487" s="25"/>
    </row>
    <row r="488" spans="5:8" ht="15">
      <c r="E488" s="25"/>
      <c r="F488" s="25"/>
      <c r="G488" s="25"/>
      <c r="H488" s="25"/>
    </row>
    <row r="489" spans="5:8" ht="15">
      <c r="E489" s="25"/>
      <c r="F489" s="25"/>
      <c r="G489" s="25"/>
      <c r="H489" s="25"/>
    </row>
    <row r="490" spans="5:8" ht="15">
      <c r="E490" s="25"/>
      <c r="F490" s="25"/>
      <c r="G490" s="25"/>
      <c r="H490" s="25"/>
    </row>
    <row r="491" spans="5:8" ht="15">
      <c r="E491" s="25"/>
      <c r="F491" s="25"/>
      <c r="G491" s="25"/>
      <c r="H491" s="25"/>
    </row>
    <row r="492" spans="5:8" ht="15">
      <c r="E492" s="25"/>
      <c r="F492" s="25"/>
      <c r="G492" s="25"/>
      <c r="H492" s="25"/>
    </row>
    <row r="493" spans="5:8" ht="15">
      <c r="E493" s="25"/>
      <c r="F493" s="25"/>
      <c r="G493" s="25"/>
      <c r="H493" s="25"/>
    </row>
    <row r="494" spans="5:8" ht="15">
      <c r="E494" s="25"/>
      <c r="F494" s="25"/>
      <c r="G494" s="25"/>
      <c r="H494" s="25"/>
    </row>
    <row r="495" spans="5:8" ht="15">
      <c r="E495" s="25"/>
      <c r="F495" s="25"/>
      <c r="G495" s="25"/>
      <c r="H495" s="25"/>
    </row>
    <row r="496" spans="5:8" ht="15">
      <c r="E496" s="25"/>
      <c r="F496" s="25"/>
      <c r="G496" s="25"/>
      <c r="H496" s="25"/>
    </row>
    <row r="497" spans="5:8" ht="15">
      <c r="E497" s="25"/>
      <c r="F497" s="25"/>
      <c r="G497" s="25"/>
      <c r="H497" s="25"/>
    </row>
    <row r="498" spans="5:8" ht="15">
      <c r="E498" s="25"/>
      <c r="F498" s="25"/>
      <c r="G498" s="25"/>
      <c r="H498" s="25"/>
    </row>
    <row r="499" spans="5:8" ht="15">
      <c r="E499" s="25"/>
      <c r="F499" s="25"/>
      <c r="G499" s="25"/>
      <c r="H499" s="25"/>
    </row>
    <row r="500" spans="5:8" ht="15">
      <c r="E500" s="25"/>
      <c r="F500" s="25"/>
      <c r="G500" s="25"/>
      <c r="H500" s="25"/>
    </row>
    <row r="501" spans="5:8" ht="15">
      <c r="E501" s="25"/>
      <c r="F501" s="25"/>
      <c r="G501" s="25"/>
      <c r="H501" s="25"/>
    </row>
    <row r="502" spans="5:8" ht="15">
      <c r="E502" s="25"/>
      <c r="F502" s="25"/>
      <c r="G502" s="25"/>
      <c r="H502" s="25"/>
    </row>
    <row r="503" spans="5:8" ht="15">
      <c r="E503" s="25"/>
      <c r="F503" s="25"/>
      <c r="G503" s="25"/>
      <c r="H503" s="25"/>
    </row>
    <row r="504" spans="5:8" ht="15">
      <c r="E504" s="25"/>
      <c r="F504" s="25"/>
      <c r="G504" s="25"/>
      <c r="H504" s="25"/>
    </row>
    <row r="505" spans="5:8" ht="15">
      <c r="E505" s="25"/>
      <c r="F505" s="25"/>
      <c r="G505" s="25"/>
      <c r="H505" s="25"/>
    </row>
    <row r="506" spans="5:8" ht="15">
      <c r="E506" s="25"/>
      <c r="F506" s="25"/>
      <c r="G506" s="25"/>
      <c r="H506" s="25"/>
    </row>
    <row r="507" spans="5:8" ht="15">
      <c r="E507" s="25"/>
      <c r="F507" s="25"/>
      <c r="G507" s="25"/>
      <c r="H507" s="25"/>
    </row>
    <row r="508" spans="5:8" ht="15">
      <c r="E508" s="25"/>
      <c r="F508" s="25"/>
      <c r="G508" s="25"/>
      <c r="H508" s="25"/>
    </row>
    <row r="509" spans="5:8" ht="15">
      <c r="E509" s="25"/>
      <c r="F509" s="25"/>
      <c r="G509" s="25"/>
      <c r="H509" s="25"/>
    </row>
    <row r="510" spans="5:8" ht="15">
      <c r="E510" s="25"/>
      <c r="F510" s="25"/>
      <c r="G510" s="25"/>
      <c r="H510" s="25"/>
    </row>
    <row r="511" spans="5:8" ht="15">
      <c r="E511" s="25"/>
      <c r="F511" s="25"/>
      <c r="G511" s="25"/>
      <c r="H511" s="25"/>
    </row>
    <row r="512" spans="5:8" ht="15">
      <c r="E512" s="25"/>
      <c r="F512" s="25"/>
      <c r="G512" s="25"/>
      <c r="H512" s="25"/>
    </row>
    <row r="513" spans="5:8" ht="15">
      <c r="E513" s="25"/>
      <c r="F513" s="25"/>
      <c r="G513" s="25"/>
      <c r="H513" s="25"/>
    </row>
    <row r="514" spans="5:8" ht="15">
      <c r="E514" s="25"/>
      <c r="F514" s="25"/>
      <c r="G514" s="25"/>
      <c r="H514" s="25"/>
    </row>
    <row r="515" spans="5:8" ht="15">
      <c r="E515" s="25"/>
      <c r="F515" s="25"/>
      <c r="G515" s="25"/>
      <c r="H515" s="25"/>
    </row>
    <row r="516" spans="5:8" ht="15">
      <c r="E516" s="25"/>
      <c r="F516" s="25"/>
      <c r="G516" s="25"/>
      <c r="H516" s="25"/>
    </row>
    <row r="517" spans="5:8" ht="15">
      <c r="E517" s="25"/>
      <c r="F517" s="25"/>
      <c r="G517" s="25"/>
      <c r="H517" s="25"/>
    </row>
    <row r="518" spans="5:7" ht="15">
      <c r="E518" s="5"/>
      <c r="F518" s="5"/>
      <c r="G518" s="5"/>
    </row>
    <row r="519" spans="5:7" ht="15">
      <c r="E519" s="5"/>
      <c r="F519" s="5"/>
      <c r="G519" s="5"/>
    </row>
    <row r="520" spans="5:7" ht="15">
      <c r="E520" s="5"/>
      <c r="F520" s="5"/>
      <c r="G520" s="5"/>
    </row>
    <row r="521" spans="5:7" ht="15">
      <c r="E521" s="5"/>
      <c r="F521" s="5"/>
      <c r="G521" s="5"/>
    </row>
    <row r="522" spans="5:7" ht="15">
      <c r="E522" s="5"/>
      <c r="F522" s="5"/>
      <c r="G522" s="5"/>
    </row>
    <row r="523" spans="5:7" ht="15">
      <c r="E523" s="5"/>
      <c r="F523" s="5"/>
      <c r="G523" s="5"/>
    </row>
    <row r="524" spans="5:7" ht="15">
      <c r="E524" s="5"/>
      <c r="F524" s="5"/>
      <c r="G524" s="5"/>
    </row>
    <row r="525" spans="5:7" ht="15">
      <c r="E525" s="5"/>
      <c r="F525" s="5"/>
      <c r="G525" s="5"/>
    </row>
    <row r="526" spans="5:7" ht="15">
      <c r="E526" s="5"/>
      <c r="F526" s="5"/>
      <c r="G526" s="5"/>
    </row>
    <row r="527" spans="5:7" ht="15">
      <c r="E527" s="5"/>
      <c r="F527" s="5"/>
      <c r="G527" s="5"/>
    </row>
    <row r="528" spans="5:7" ht="15">
      <c r="E528" s="5"/>
      <c r="F528" s="5"/>
      <c r="G528" s="5"/>
    </row>
    <row r="529" spans="5:7" ht="15">
      <c r="E529" s="5"/>
      <c r="F529" s="5"/>
      <c r="G529" s="5"/>
    </row>
    <row r="530" spans="5:7" ht="15">
      <c r="E530" s="5"/>
      <c r="F530" s="5"/>
      <c r="G530" s="5"/>
    </row>
    <row r="531" spans="5:7" ht="15">
      <c r="E531" s="5"/>
      <c r="F531" s="5"/>
      <c r="G531" s="5"/>
    </row>
    <row r="532" spans="5:7" ht="15">
      <c r="E532" s="5"/>
      <c r="F532" s="5"/>
      <c r="G532" s="5"/>
    </row>
    <row r="533" spans="5:7" ht="15">
      <c r="E533" s="5"/>
      <c r="F533" s="5"/>
      <c r="G533" s="5"/>
    </row>
    <row r="534" spans="5:7" ht="15">
      <c r="E534" s="5"/>
      <c r="F534" s="5"/>
      <c r="G534" s="5"/>
    </row>
    <row r="535" spans="5:7" ht="15">
      <c r="E535" s="5"/>
      <c r="F535" s="5"/>
      <c r="G535" s="5"/>
    </row>
    <row r="536" spans="5:7" ht="15">
      <c r="E536" s="5"/>
      <c r="F536" s="5"/>
      <c r="G536" s="5"/>
    </row>
    <row r="537" spans="5:7" ht="15">
      <c r="E537" s="5"/>
      <c r="F537" s="5"/>
      <c r="G537" s="5"/>
    </row>
    <row r="538" spans="5:7" ht="15">
      <c r="E538" s="5"/>
      <c r="F538" s="5"/>
      <c r="G538" s="5"/>
    </row>
    <row r="539" spans="5:7" ht="15">
      <c r="E539" s="5"/>
      <c r="F539" s="5"/>
      <c r="G539" s="5"/>
    </row>
    <row r="540" spans="5:7" ht="15">
      <c r="E540" s="5"/>
      <c r="F540" s="5"/>
      <c r="G540" s="5"/>
    </row>
    <row r="541" spans="5:7" ht="15">
      <c r="E541" s="5"/>
      <c r="F541" s="5"/>
      <c r="G541" s="5"/>
    </row>
    <row r="542" spans="5:7" ht="15">
      <c r="E542" s="5"/>
      <c r="F542" s="5"/>
      <c r="G542" s="5"/>
    </row>
    <row r="543" spans="5:7" ht="15">
      <c r="E543" s="5"/>
      <c r="F543" s="5"/>
      <c r="G543" s="5"/>
    </row>
    <row r="544" spans="5:7" ht="15">
      <c r="E544" s="5"/>
      <c r="F544" s="5"/>
      <c r="G544" s="5"/>
    </row>
    <row r="545" spans="5:7" ht="15">
      <c r="E545" s="5"/>
      <c r="F545" s="5"/>
      <c r="G545" s="5"/>
    </row>
    <row r="546" spans="5:7" ht="15">
      <c r="E546" s="5"/>
      <c r="F546" s="5"/>
      <c r="G546" s="5"/>
    </row>
    <row r="547" spans="5:7" ht="15">
      <c r="E547" s="5"/>
      <c r="F547" s="5"/>
      <c r="G547" s="5"/>
    </row>
    <row r="548" spans="5:7" ht="15">
      <c r="E548" s="5"/>
      <c r="F548" s="5"/>
      <c r="G548" s="5"/>
    </row>
    <row r="549" spans="5:7" ht="15">
      <c r="E549" s="5"/>
      <c r="F549" s="5"/>
      <c r="G549" s="5"/>
    </row>
    <row r="550" spans="5:7" ht="15">
      <c r="E550" s="5"/>
      <c r="F550" s="5"/>
      <c r="G550" s="5"/>
    </row>
    <row r="551" spans="5:7" ht="15">
      <c r="E551" s="5"/>
      <c r="F551" s="5"/>
      <c r="G551" s="5"/>
    </row>
    <row r="552" spans="5:7" ht="15">
      <c r="E552" s="5"/>
      <c r="F552" s="5"/>
      <c r="G552" s="5"/>
    </row>
    <row r="553" spans="5:7" ht="15">
      <c r="E553" s="5"/>
      <c r="F553" s="5"/>
      <c r="G553" s="5"/>
    </row>
    <row r="554" spans="5:7" ht="15">
      <c r="E554" s="5"/>
      <c r="F554" s="5"/>
      <c r="G554" s="5"/>
    </row>
    <row r="555" spans="5:7" ht="15">
      <c r="E555" s="5"/>
      <c r="F555" s="5"/>
      <c r="G555" s="5"/>
    </row>
    <row r="556" spans="5:7" ht="15">
      <c r="E556" s="5"/>
      <c r="F556" s="5"/>
      <c r="G556" s="5"/>
    </row>
    <row r="557" spans="5:7" ht="15">
      <c r="E557" s="5"/>
      <c r="F557" s="5"/>
      <c r="G557" s="5"/>
    </row>
    <row r="558" spans="5:7" ht="15">
      <c r="E558" s="5"/>
      <c r="F558" s="5"/>
      <c r="G558" s="5"/>
    </row>
    <row r="559" spans="5:7" ht="15">
      <c r="E559" s="5"/>
      <c r="F559" s="5"/>
      <c r="G559" s="5"/>
    </row>
    <row r="560" spans="5:7" ht="15">
      <c r="E560" s="5"/>
      <c r="F560" s="5"/>
      <c r="G560" s="5"/>
    </row>
    <row r="561" spans="5:7" ht="15">
      <c r="E561" s="5"/>
      <c r="F561" s="5"/>
      <c r="G561" s="5"/>
    </row>
    <row r="562" spans="5:7" ht="15">
      <c r="E562" s="5"/>
      <c r="F562" s="5"/>
      <c r="G562" s="5"/>
    </row>
    <row r="563" spans="5:7" ht="15">
      <c r="E563" s="5"/>
      <c r="F563" s="5"/>
      <c r="G563" s="5"/>
    </row>
    <row r="564" spans="5:7" ht="15">
      <c r="E564" s="5"/>
      <c r="F564" s="5"/>
      <c r="G564" s="5"/>
    </row>
    <row r="565" spans="5:7" ht="15">
      <c r="E565" s="5"/>
      <c r="F565" s="5"/>
      <c r="G565" s="5"/>
    </row>
    <row r="566" spans="5:7" ht="15">
      <c r="E566" s="5"/>
      <c r="F566" s="5"/>
      <c r="G566" s="5"/>
    </row>
    <row r="567" spans="5:7" ht="15">
      <c r="E567" s="5"/>
      <c r="F567" s="5"/>
      <c r="G567" s="5"/>
    </row>
    <row r="568" spans="5:7" ht="15">
      <c r="E568" s="5"/>
      <c r="F568" s="5"/>
      <c r="G568" s="5"/>
    </row>
    <row r="569" spans="5:7" ht="15">
      <c r="E569" s="5"/>
      <c r="F569" s="5"/>
      <c r="G569" s="5"/>
    </row>
    <row r="570" spans="5:7" ht="15">
      <c r="E570" s="5"/>
      <c r="F570" s="5"/>
      <c r="G570" s="5"/>
    </row>
    <row r="571" spans="5:7" ht="15">
      <c r="E571" s="5"/>
      <c r="F571" s="5"/>
      <c r="G571" s="5"/>
    </row>
    <row r="572" spans="5:7" ht="15">
      <c r="E572" s="5"/>
      <c r="F572" s="5"/>
      <c r="G572" s="5"/>
    </row>
    <row r="573" spans="5:7" ht="15">
      <c r="E573" s="5"/>
      <c r="F573" s="5"/>
      <c r="G573" s="5"/>
    </row>
    <row r="574" spans="5:7" ht="15">
      <c r="E574" s="5"/>
      <c r="F574" s="5"/>
      <c r="G574" s="5"/>
    </row>
    <row r="575" spans="5:7" ht="15">
      <c r="E575" s="5"/>
      <c r="F575" s="5"/>
      <c r="G575" s="5"/>
    </row>
    <row r="576" spans="5:7" ht="15">
      <c r="E576" s="5"/>
      <c r="F576" s="5"/>
      <c r="G576" s="5"/>
    </row>
    <row r="577" spans="5:7" ht="15">
      <c r="E577" s="5"/>
      <c r="F577" s="5"/>
      <c r="G577" s="5"/>
    </row>
    <row r="578" spans="5:7" ht="15">
      <c r="E578" s="5"/>
      <c r="F578" s="5"/>
      <c r="G578" s="5"/>
    </row>
    <row r="579" spans="5:7" ht="15">
      <c r="E579" s="5"/>
      <c r="F579" s="5"/>
      <c r="G579" s="5"/>
    </row>
    <row r="580" spans="5:7" ht="15">
      <c r="E580" s="5"/>
      <c r="F580" s="5"/>
      <c r="G580" s="5"/>
    </row>
    <row r="581" spans="5:7" ht="15">
      <c r="E581" s="5"/>
      <c r="F581" s="5"/>
      <c r="G581" s="5"/>
    </row>
    <row r="582" spans="5:7" ht="15">
      <c r="E582" s="5"/>
      <c r="F582" s="5"/>
      <c r="G582" s="5"/>
    </row>
    <row r="583" spans="5:7" ht="15">
      <c r="E583" s="5"/>
      <c r="F583" s="5"/>
      <c r="G583" s="5"/>
    </row>
    <row r="584" spans="5:7" ht="15">
      <c r="E584" s="5"/>
      <c r="F584" s="5"/>
      <c r="G584" s="5"/>
    </row>
    <row r="585" spans="5:7" ht="15">
      <c r="E585" s="5"/>
      <c r="F585" s="5"/>
      <c r="G585" s="5"/>
    </row>
    <row r="586" spans="5:7" ht="15">
      <c r="E586" s="5"/>
      <c r="F586" s="5"/>
      <c r="G586" s="5"/>
    </row>
    <row r="587" spans="5:7" ht="15">
      <c r="E587" s="5"/>
      <c r="F587" s="5"/>
      <c r="G587" s="5"/>
    </row>
    <row r="588" spans="5:7" ht="15">
      <c r="E588" s="5"/>
      <c r="F588" s="5"/>
      <c r="G588" s="5"/>
    </row>
    <row r="589" spans="5:7" ht="15">
      <c r="E589" s="5"/>
      <c r="F589" s="5"/>
      <c r="G589" s="5"/>
    </row>
    <row r="590" spans="5:7" ht="15">
      <c r="E590" s="5"/>
      <c r="F590" s="5"/>
      <c r="G590" s="5"/>
    </row>
    <row r="591" spans="5:7" ht="15">
      <c r="E591" s="5"/>
      <c r="F591" s="5"/>
      <c r="G591" s="5"/>
    </row>
    <row r="592" spans="5:7" ht="15">
      <c r="E592" s="5"/>
      <c r="F592" s="5"/>
      <c r="G592" s="5"/>
    </row>
    <row r="593" spans="5:7" ht="15">
      <c r="E593" s="5"/>
      <c r="F593" s="5"/>
      <c r="G593" s="5"/>
    </row>
    <row r="594" spans="5:7" ht="15">
      <c r="E594" s="5"/>
      <c r="F594" s="5"/>
      <c r="G594" s="5"/>
    </row>
    <row r="595" spans="5:7" ht="15">
      <c r="E595" s="5"/>
      <c r="F595" s="5"/>
      <c r="G595" s="5"/>
    </row>
    <row r="596" spans="5:7" ht="15">
      <c r="E596" s="5"/>
      <c r="F596" s="5"/>
      <c r="G596" s="5"/>
    </row>
    <row r="597" spans="5:7" ht="15">
      <c r="E597" s="5"/>
      <c r="F597" s="5"/>
      <c r="G597" s="5"/>
    </row>
    <row r="598" spans="5:7" ht="15">
      <c r="E598" s="5"/>
      <c r="F598" s="5"/>
      <c r="G598" s="5"/>
    </row>
    <row r="599" spans="5:7" ht="15">
      <c r="E599" s="5"/>
      <c r="F599" s="5"/>
      <c r="G599" s="5"/>
    </row>
    <row r="600" spans="5:7" ht="15">
      <c r="E600" s="5"/>
      <c r="F600" s="5"/>
      <c r="G600" s="5"/>
    </row>
    <row r="601" spans="5:7" ht="15">
      <c r="E601" s="5"/>
      <c r="F601" s="5"/>
      <c r="G601" s="5"/>
    </row>
    <row r="602" spans="5:7" ht="15">
      <c r="E602" s="5"/>
      <c r="F602" s="5"/>
      <c r="G602" s="5"/>
    </row>
    <row r="603" spans="5:7" ht="15">
      <c r="E603" s="5"/>
      <c r="F603" s="5"/>
      <c r="G603" s="5"/>
    </row>
    <row r="604" spans="5:7" ht="15">
      <c r="E604" s="5"/>
      <c r="F604" s="5"/>
      <c r="G604" s="5"/>
    </row>
    <row r="605" spans="5:7" ht="15">
      <c r="E605" s="5"/>
      <c r="F605" s="5"/>
      <c r="G605" s="5"/>
    </row>
    <row r="606" spans="5:7" ht="15">
      <c r="E606" s="5"/>
      <c r="F606" s="5"/>
      <c r="G606" s="5"/>
    </row>
    <row r="607" spans="5:7" ht="15">
      <c r="E607" s="5"/>
      <c r="F607" s="5"/>
      <c r="G607" s="5"/>
    </row>
    <row r="608" spans="5:7" ht="15">
      <c r="E608" s="5"/>
      <c r="F608" s="5"/>
      <c r="G608" s="5"/>
    </row>
    <row r="609" spans="5:7" ht="15">
      <c r="E609" s="5"/>
      <c r="F609" s="5"/>
      <c r="G609" s="5"/>
    </row>
    <row r="610" spans="5:7" ht="15">
      <c r="E610" s="5"/>
      <c r="F610" s="5"/>
      <c r="G610" s="5"/>
    </row>
    <row r="611" spans="5:7" ht="15">
      <c r="E611" s="5"/>
      <c r="F611" s="5"/>
      <c r="G611" s="5"/>
    </row>
    <row r="612" spans="5:7" ht="15">
      <c r="E612" s="5"/>
      <c r="F612" s="5"/>
      <c r="G612" s="5"/>
    </row>
    <row r="613" spans="5:7" ht="15">
      <c r="E613" s="5"/>
      <c r="F613" s="5"/>
      <c r="G613" s="5"/>
    </row>
    <row r="614" spans="5:7" ht="15">
      <c r="E614" s="5"/>
      <c r="F614" s="5"/>
      <c r="G614" s="5"/>
    </row>
    <row r="615" spans="5:7" ht="15">
      <c r="E615" s="5"/>
      <c r="F615" s="5"/>
      <c r="G615" s="5"/>
    </row>
    <row r="616" spans="5:7" ht="15">
      <c r="E616" s="5"/>
      <c r="F616" s="5"/>
      <c r="G616" s="5"/>
    </row>
    <row r="617" spans="5:7" ht="15">
      <c r="E617" s="5"/>
      <c r="F617" s="5"/>
      <c r="G617" s="5"/>
    </row>
    <row r="618" spans="5:7" ht="15">
      <c r="E618" s="5"/>
      <c r="F618" s="5"/>
      <c r="G618" s="5"/>
    </row>
    <row r="619" spans="5:7" ht="15">
      <c r="E619" s="5"/>
      <c r="F619" s="5"/>
      <c r="G619" s="5"/>
    </row>
    <row r="620" spans="5:7" ht="15">
      <c r="E620" s="5"/>
      <c r="F620" s="5"/>
      <c r="G620" s="5"/>
    </row>
    <row r="621" spans="5:7" ht="15">
      <c r="E621" s="5"/>
      <c r="F621" s="5"/>
      <c r="G621" s="5"/>
    </row>
    <row r="622" spans="5:7" ht="15">
      <c r="E622" s="5"/>
      <c r="F622" s="5"/>
      <c r="G622" s="5"/>
    </row>
    <row r="623" spans="5:7" ht="15">
      <c r="E623" s="5"/>
      <c r="F623" s="5"/>
      <c r="G623" s="5"/>
    </row>
    <row r="624" spans="5:7" ht="15">
      <c r="E624" s="5"/>
      <c r="F624" s="5"/>
      <c r="G624" s="5"/>
    </row>
    <row r="625" spans="5:7" ht="15">
      <c r="E625" s="5"/>
      <c r="F625" s="5"/>
      <c r="G625" s="5"/>
    </row>
    <row r="626" spans="5:7" ht="15">
      <c r="E626" s="5"/>
      <c r="F626" s="5"/>
      <c r="G626" s="5"/>
    </row>
    <row r="627" spans="5:7" ht="15">
      <c r="E627" s="5"/>
      <c r="F627" s="5"/>
      <c r="G627" s="5"/>
    </row>
    <row r="628" spans="5:7" ht="15">
      <c r="E628" s="5"/>
      <c r="F628" s="5"/>
      <c r="G628" s="5"/>
    </row>
    <row r="629" spans="5:7" ht="15">
      <c r="E629" s="5"/>
      <c r="F629" s="5"/>
      <c r="G629" s="5"/>
    </row>
    <row r="630" spans="5:7" ht="15">
      <c r="E630" s="5"/>
      <c r="F630" s="5"/>
      <c r="G630" s="5"/>
    </row>
    <row r="631" spans="5:7" ht="15">
      <c r="E631" s="5"/>
      <c r="F631" s="5"/>
      <c r="G631" s="5"/>
    </row>
    <row r="632" spans="5:7" ht="15">
      <c r="E632" s="5"/>
      <c r="F632" s="5"/>
      <c r="G632" s="5"/>
    </row>
    <row r="633" spans="5:7" ht="15">
      <c r="E633" s="5"/>
      <c r="F633" s="5"/>
      <c r="G633" s="5"/>
    </row>
    <row r="634" spans="5:7" ht="15">
      <c r="E634" s="5"/>
      <c r="F634" s="5"/>
      <c r="G634" s="5"/>
    </row>
    <row r="635" spans="5:7" ht="15">
      <c r="E635" s="5"/>
      <c r="F635" s="5"/>
      <c r="G635" s="5"/>
    </row>
    <row r="636" spans="5:7" ht="15">
      <c r="E636" s="5"/>
      <c r="F636" s="5"/>
      <c r="G636" s="5"/>
    </row>
    <row r="637" spans="5:7" ht="15">
      <c r="E637" s="5"/>
      <c r="F637" s="5"/>
      <c r="G637" s="5"/>
    </row>
    <row r="638" spans="5:7" ht="15">
      <c r="E638" s="5"/>
      <c r="F638" s="5"/>
      <c r="G638" s="5"/>
    </row>
    <row r="639" spans="5:7" ht="15">
      <c r="E639" s="5"/>
      <c r="F639" s="5"/>
      <c r="G639" s="5"/>
    </row>
    <row r="640" spans="5:7" ht="15">
      <c r="E640" s="5"/>
      <c r="F640" s="5"/>
      <c r="G640" s="5"/>
    </row>
    <row r="641" spans="5:7" ht="15">
      <c r="E641" s="5"/>
      <c r="F641" s="5"/>
      <c r="G641" s="5"/>
    </row>
    <row r="642" spans="5:7" ht="15">
      <c r="E642" s="5"/>
      <c r="F642" s="5"/>
      <c r="G642" s="5"/>
    </row>
    <row r="643" spans="5:7" ht="15">
      <c r="E643" s="5"/>
      <c r="F643" s="5"/>
      <c r="G643" s="5"/>
    </row>
    <row r="644" spans="5:7" ht="15">
      <c r="E644" s="5"/>
      <c r="F644" s="5"/>
      <c r="G644" s="5"/>
    </row>
    <row r="645" spans="5:7" ht="15">
      <c r="E645" s="5"/>
      <c r="F645" s="5"/>
      <c r="G645" s="5"/>
    </row>
    <row r="646" spans="5:7" ht="15">
      <c r="E646" s="5"/>
      <c r="F646" s="5"/>
      <c r="G646" s="5"/>
    </row>
    <row r="647" spans="5:7" ht="15">
      <c r="E647" s="5"/>
      <c r="F647" s="5"/>
      <c r="G647" s="5"/>
    </row>
    <row r="648" spans="5:7" ht="15">
      <c r="E648" s="5"/>
      <c r="F648" s="5"/>
      <c r="G648" s="5"/>
    </row>
    <row r="649" spans="5:7" ht="15">
      <c r="E649" s="5"/>
      <c r="F649" s="5"/>
      <c r="G649" s="5"/>
    </row>
    <row r="650" spans="5:7" ht="15">
      <c r="E650" s="5"/>
      <c r="F650" s="5"/>
      <c r="G650" s="5"/>
    </row>
    <row r="651" spans="5:7" ht="15">
      <c r="E651" s="5"/>
      <c r="F651" s="5"/>
      <c r="G651" s="5"/>
    </row>
    <row r="652" spans="5:7" ht="15">
      <c r="E652" s="5"/>
      <c r="F652" s="5"/>
      <c r="G652" s="5"/>
    </row>
    <row r="653" spans="5:7" ht="15">
      <c r="E653" s="5"/>
      <c r="F653" s="5"/>
      <c r="G653" s="5"/>
    </row>
    <row r="654" spans="5:7" ht="15">
      <c r="E654" s="5"/>
      <c r="F654" s="5"/>
      <c r="G654" s="5"/>
    </row>
    <row r="655" spans="5:7" ht="15">
      <c r="E655" s="5"/>
      <c r="F655" s="5"/>
      <c r="G655" s="5"/>
    </row>
    <row r="656" spans="5:7" ht="15">
      <c r="E656" s="5"/>
      <c r="F656" s="5"/>
      <c r="G656" s="5"/>
    </row>
    <row r="657" spans="5:7" ht="15">
      <c r="E657" s="5"/>
      <c r="F657" s="5"/>
      <c r="G657" s="5"/>
    </row>
    <row r="658" spans="5:7" ht="15">
      <c r="E658" s="5"/>
      <c r="F658" s="5"/>
      <c r="G658" s="5"/>
    </row>
    <row r="659" spans="5:7" ht="15">
      <c r="E659" s="5"/>
      <c r="F659" s="5"/>
      <c r="G659" s="5"/>
    </row>
    <row r="660" spans="5:7" ht="15">
      <c r="E660" s="5"/>
      <c r="F660" s="5"/>
      <c r="G660" s="5"/>
    </row>
    <row r="661" spans="5:7" ht="15">
      <c r="E661" s="5"/>
      <c r="F661" s="5"/>
      <c r="G661" s="5"/>
    </row>
    <row r="662" spans="5:7" ht="15">
      <c r="E662" s="5"/>
      <c r="F662" s="5"/>
      <c r="G662" s="5"/>
    </row>
    <row r="663" spans="5:7" ht="15">
      <c r="E663" s="5"/>
      <c r="F663" s="5"/>
      <c r="G663" s="5"/>
    </row>
    <row r="664" spans="5:7" ht="15">
      <c r="E664" s="5"/>
      <c r="F664" s="5"/>
      <c r="G664" s="5"/>
    </row>
    <row r="665" spans="5:7" ht="15">
      <c r="E665" s="5"/>
      <c r="F665" s="5"/>
      <c r="G665" s="5"/>
    </row>
    <row r="666" spans="5:7" ht="15">
      <c r="E666" s="5"/>
      <c r="F666" s="5"/>
      <c r="G666" s="5"/>
    </row>
    <row r="667" spans="5:7" ht="15">
      <c r="E667" s="5"/>
      <c r="F667" s="5"/>
      <c r="G667" s="5"/>
    </row>
    <row r="668" spans="5:7" ht="15">
      <c r="E668" s="5"/>
      <c r="F668" s="5"/>
      <c r="G668" s="5"/>
    </row>
    <row r="669" spans="5:7" ht="15">
      <c r="E669" s="5"/>
      <c r="F669" s="5"/>
      <c r="G669" s="5"/>
    </row>
    <row r="670" spans="5:7" ht="15">
      <c r="E670" s="5"/>
      <c r="F670" s="5"/>
      <c r="G670" s="5"/>
    </row>
    <row r="671" spans="5:7" ht="15">
      <c r="E671" s="5"/>
      <c r="F671" s="5"/>
      <c r="G671" s="5"/>
    </row>
    <row r="672" spans="5:7" ht="15">
      <c r="E672" s="5"/>
      <c r="F672" s="5"/>
      <c r="G672" s="5"/>
    </row>
    <row r="673" spans="5:7" ht="15">
      <c r="E673" s="5"/>
      <c r="F673" s="5"/>
      <c r="G673" s="5"/>
    </row>
    <row r="674" spans="5:7" ht="15">
      <c r="E674" s="5"/>
      <c r="F674" s="5"/>
      <c r="G674" s="5"/>
    </row>
    <row r="675" spans="5:7" ht="15">
      <c r="E675" s="5"/>
      <c r="F675" s="5"/>
      <c r="G675" s="5"/>
    </row>
    <row r="676" spans="5:7" ht="15">
      <c r="E676" s="5"/>
      <c r="F676" s="5"/>
      <c r="G676" s="5"/>
    </row>
    <row r="677" spans="5:7" ht="15">
      <c r="E677" s="5"/>
      <c r="F677" s="5"/>
      <c r="G677" s="5"/>
    </row>
    <row r="678" spans="5:7" ht="15">
      <c r="E678" s="5"/>
      <c r="F678" s="5"/>
      <c r="G678" s="5"/>
    </row>
    <row r="679" spans="5:7" ht="15">
      <c r="E679" s="5"/>
      <c r="F679" s="5"/>
      <c r="G679" s="5"/>
    </row>
    <row r="680" spans="5:7" ht="15">
      <c r="E680" s="5"/>
      <c r="F680" s="5"/>
      <c r="G680" s="5"/>
    </row>
    <row r="681" spans="5:7" ht="15">
      <c r="E681" s="5"/>
      <c r="F681" s="5"/>
      <c r="G681" s="5"/>
    </row>
    <row r="682" spans="5:7" ht="15">
      <c r="E682" s="5"/>
      <c r="F682" s="5"/>
      <c r="G682" s="5"/>
    </row>
    <row r="683" spans="5:7" ht="15">
      <c r="E683" s="5"/>
      <c r="F683" s="5"/>
      <c r="G683" s="5"/>
    </row>
    <row r="684" spans="5:7" ht="15">
      <c r="E684" s="5"/>
      <c r="F684" s="5"/>
      <c r="G684" s="5"/>
    </row>
    <row r="685" spans="5:7" ht="15">
      <c r="E685" s="5"/>
      <c r="F685" s="5"/>
      <c r="G685" s="5"/>
    </row>
    <row r="686" spans="5:7" ht="15">
      <c r="E686" s="5"/>
      <c r="F686" s="5"/>
      <c r="G686" s="5"/>
    </row>
    <row r="687" spans="5:7" ht="15">
      <c r="E687" s="5"/>
      <c r="F687" s="5"/>
      <c r="G687" s="5"/>
    </row>
    <row r="688" spans="5:7" ht="15">
      <c r="E688" s="5"/>
      <c r="F688" s="5"/>
      <c r="G688" s="5"/>
    </row>
    <row r="689" spans="5:7" ht="15">
      <c r="E689" s="5"/>
      <c r="F689" s="5"/>
      <c r="G689" s="5"/>
    </row>
    <row r="690" spans="5:7" ht="15">
      <c r="E690" s="5"/>
      <c r="F690" s="5"/>
      <c r="G690" s="5"/>
    </row>
    <row r="691" spans="5:7" ht="15">
      <c r="E691" s="5"/>
      <c r="F691" s="5"/>
      <c r="G691" s="5"/>
    </row>
    <row r="692" spans="5:7" ht="15">
      <c r="E692" s="5"/>
      <c r="F692" s="5"/>
      <c r="G692" s="5"/>
    </row>
    <row r="693" spans="5:7" ht="15">
      <c r="E693" s="5"/>
      <c r="F693" s="5"/>
      <c r="G693" s="5"/>
    </row>
    <row r="694" spans="5:7" ht="15">
      <c r="E694" s="5"/>
      <c r="F694" s="5"/>
      <c r="G694" s="5"/>
    </row>
    <row r="695" spans="5:7" ht="15">
      <c r="E695" s="5"/>
      <c r="F695" s="5"/>
      <c r="G695" s="5"/>
    </row>
    <row r="696" spans="5:7" ht="15">
      <c r="E696" s="5"/>
      <c r="F696" s="5"/>
      <c r="G696" s="5"/>
    </row>
    <row r="697" spans="5:7" ht="15">
      <c r="E697" s="5"/>
      <c r="F697" s="5"/>
      <c r="G697" s="5"/>
    </row>
    <row r="698" spans="5:7" ht="15">
      <c r="E698" s="5"/>
      <c r="F698" s="5"/>
      <c r="G698" s="5"/>
    </row>
    <row r="699" spans="5:7" ht="15">
      <c r="E699" s="5"/>
      <c r="F699" s="5"/>
      <c r="G699" s="5"/>
    </row>
    <row r="700" spans="5:7" ht="15">
      <c r="E700" s="5"/>
      <c r="F700" s="5"/>
      <c r="G700" s="5"/>
    </row>
    <row r="701" spans="5:7" ht="15">
      <c r="E701" s="5"/>
      <c r="F701" s="5"/>
      <c r="G701" s="5"/>
    </row>
    <row r="702" spans="5:7" ht="15">
      <c r="E702" s="5"/>
      <c r="F702" s="5"/>
      <c r="G702" s="5"/>
    </row>
    <row r="703" spans="5:7" ht="15">
      <c r="E703" s="5"/>
      <c r="F703" s="5"/>
      <c r="G703" s="5"/>
    </row>
    <row r="704" spans="5:7" ht="15">
      <c r="E704" s="5"/>
      <c r="F704" s="5"/>
      <c r="G704" s="5"/>
    </row>
    <row r="705" spans="5:7" ht="15">
      <c r="E705" s="5"/>
      <c r="F705" s="5"/>
      <c r="G705" s="5"/>
    </row>
    <row r="706" spans="5:7" ht="15">
      <c r="E706" s="5"/>
      <c r="F706" s="5"/>
      <c r="G706" s="5"/>
    </row>
    <row r="707" spans="5:7" ht="15">
      <c r="E707" s="5"/>
      <c r="F707" s="5"/>
      <c r="G707" s="5"/>
    </row>
    <row r="708" spans="5:7" ht="15">
      <c r="E708" s="5"/>
      <c r="F708" s="5"/>
      <c r="G708" s="5"/>
    </row>
    <row r="709" spans="5:7" ht="15">
      <c r="E709" s="5"/>
      <c r="F709" s="5"/>
      <c r="G709" s="5"/>
    </row>
    <row r="710" spans="5:7" ht="15">
      <c r="E710" s="5"/>
      <c r="F710" s="5"/>
      <c r="G710" s="5"/>
    </row>
    <row r="711" spans="5:7" ht="15">
      <c r="E711" s="5"/>
      <c r="F711" s="5"/>
      <c r="G711" s="5"/>
    </row>
    <row r="712" spans="5:7" ht="15">
      <c r="E712" s="5"/>
      <c r="F712" s="5"/>
      <c r="G712" s="5"/>
    </row>
    <row r="713" spans="5:7" ht="15">
      <c r="E713" s="5"/>
      <c r="F713" s="5"/>
      <c r="G713" s="5"/>
    </row>
    <row r="714" spans="5:7" ht="15">
      <c r="E714" s="5"/>
      <c r="F714" s="5"/>
      <c r="G714" s="5"/>
    </row>
    <row r="715" spans="5:7" ht="15">
      <c r="E715" s="5"/>
      <c r="F715" s="5"/>
      <c r="G715" s="5"/>
    </row>
    <row r="716" spans="5:7" ht="15">
      <c r="E716" s="5"/>
      <c r="F716" s="5"/>
      <c r="G716" s="5"/>
    </row>
    <row r="717" spans="5:7" ht="15">
      <c r="E717" s="5"/>
      <c r="F717" s="5"/>
      <c r="G717" s="5"/>
    </row>
    <row r="718" spans="5:7" ht="15">
      <c r="E718" s="5"/>
      <c r="F718" s="5"/>
      <c r="G718" s="5"/>
    </row>
    <row r="719" spans="5:7" ht="15">
      <c r="E719" s="5"/>
      <c r="F719" s="5"/>
      <c r="G719" s="5"/>
    </row>
    <row r="720" spans="5:7" ht="15">
      <c r="E720" s="5"/>
      <c r="F720" s="5"/>
      <c r="G720" s="5"/>
    </row>
    <row r="721" spans="5:7" ht="15">
      <c r="E721" s="5"/>
      <c r="F721" s="5"/>
      <c r="G721" s="5"/>
    </row>
    <row r="722" spans="5:7" ht="15">
      <c r="E722" s="5"/>
      <c r="F722" s="5"/>
      <c r="G722" s="5"/>
    </row>
    <row r="723" spans="5:7" ht="15">
      <c r="E723" s="5"/>
      <c r="F723" s="5"/>
      <c r="G723" s="5"/>
    </row>
    <row r="724" spans="5:7" ht="15">
      <c r="E724" s="5"/>
      <c r="F724" s="5"/>
      <c r="G724" s="5"/>
    </row>
    <row r="725" spans="5:7" ht="15">
      <c r="E725" s="5"/>
      <c r="F725" s="5"/>
      <c r="G725" s="5"/>
    </row>
    <row r="726" spans="5:7" ht="15">
      <c r="E726" s="5"/>
      <c r="F726" s="5"/>
      <c r="G726" s="5"/>
    </row>
    <row r="727" spans="5:7" ht="15">
      <c r="E727" s="5"/>
      <c r="F727" s="5"/>
      <c r="G727" s="5"/>
    </row>
    <row r="728" spans="5:7" ht="15">
      <c r="E728" s="5"/>
      <c r="F728" s="5"/>
      <c r="G728" s="5"/>
    </row>
    <row r="729" spans="5:7" ht="15">
      <c r="E729" s="5"/>
      <c r="F729" s="5"/>
      <c r="G729" s="5"/>
    </row>
    <row r="730" spans="5:7" ht="15">
      <c r="E730" s="5"/>
      <c r="F730" s="5"/>
      <c r="G730" s="5"/>
    </row>
    <row r="731" spans="5:7" ht="15">
      <c r="E731" s="5"/>
      <c r="F731" s="5"/>
      <c r="G731" s="5"/>
    </row>
    <row r="732" spans="5:7" ht="15">
      <c r="E732" s="5"/>
      <c r="F732" s="5"/>
      <c r="G732" s="5"/>
    </row>
    <row r="733" spans="5:7" ht="15">
      <c r="E733" s="5"/>
      <c r="F733" s="5"/>
      <c r="G733" s="5"/>
    </row>
    <row r="734" spans="5:7" ht="15">
      <c r="E734" s="5"/>
      <c r="F734" s="5"/>
      <c r="G734" s="5"/>
    </row>
    <row r="735" spans="5:7" ht="15">
      <c r="E735" s="5"/>
      <c r="F735" s="5"/>
      <c r="G735" s="5"/>
    </row>
    <row r="736" spans="5:7" ht="15">
      <c r="E736" s="5"/>
      <c r="F736" s="5"/>
      <c r="G736" s="5"/>
    </row>
    <row r="737" spans="5:7" ht="15">
      <c r="E737" s="5"/>
      <c r="F737" s="5"/>
      <c r="G737" s="5"/>
    </row>
    <row r="738" spans="5:7" ht="15">
      <c r="E738" s="5"/>
      <c r="F738" s="5"/>
      <c r="G738" s="5"/>
    </row>
    <row r="739" spans="5:7" ht="15">
      <c r="E739" s="5"/>
      <c r="F739" s="5"/>
      <c r="G739" s="5"/>
    </row>
    <row r="740" spans="5:7" ht="15">
      <c r="E740" s="5"/>
      <c r="F740" s="5"/>
      <c r="G740" s="5"/>
    </row>
    <row r="741" spans="5:7" ht="15">
      <c r="E741" s="5"/>
      <c r="F741" s="5"/>
      <c r="G741" s="5"/>
    </row>
    <row r="742" spans="5:7" ht="15">
      <c r="E742" s="5"/>
      <c r="F742" s="5"/>
      <c r="G742" s="5"/>
    </row>
    <row r="743" spans="5:7" ht="15">
      <c r="E743" s="5"/>
      <c r="F743" s="5"/>
      <c r="G743" s="5"/>
    </row>
    <row r="744" spans="5:7" ht="15">
      <c r="E744" s="5"/>
      <c r="F744" s="5"/>
      <c r="G744" s="5"/>
    </row>
    <row r="745" spans="5:7" ht="15">
      <c r="E745" s="5"/>
      <c r="F745" s="5"/>
      <c r="G745" s="5"/>
    </row>
    <row r="746" spans="5:7" ht="15">
      <c r="E746" s="5"/>
      <c r="F746" s="5"/>
      <c r="G746" s="5"/>
    </row>
    <row r="747" spans="5:7" ht="15">
      <c r="E747" s="5"/>
      <c r="F747" s="5"/>
      <c r="G747" s="5"/>
    </row>
    <row r="748" spans="5:7" ht="15">
      <c r="E748" s="5"/>
      <c r="F748" s="5"/>
      <c r="G748" s="5"/>
    </row>
    <row r="749" spans="5:7" ht="15">
      <c r="E749" s="5"/>
      <c r="F749" s="5"/>
      <c r="G749" s="5"/>
    </row>
    <row r="750" spans="5:7" ht="15">
      <c r="E750" s="5"/>
      <c r="F750" s="5"/>
      <c r="G750" s="5"/>
    </row>
    <row r="751" spans="5:7" ht="15">
      <c r="E751" s="5"/>
      <c r="F751" s="5"/>
      <c r="G751" s="5"/>
    </row>
    <row r="752" spans="5:7" ht="15">
      <c r="E752" s="5"/>
      <c r="F752" s="5"/>
      <c r="G752" s="5"/>
    </row>
    <row r="753" spans="5:7" ht="15">
      <c r="E753" s="5"/>
      <c r="F753" s="5"/>
      <c r="G753" s="5"/>
    </row>
    <row r="754" spans="5:7" ht="15">
      <c r="E754" s="5"/>
      <c r="F754" s="5"/>
      <c r="G754" s="5"/>
    </row>
    <row r="755" spans="5:7" ht="15">
      <c r="E755" s="5"/>
      <c r="F755" s="5"/>
      <c r="G755" s="5"/>
    </row>
    <row r="756" spans="5:7" ht="15">
      <c r="E756" s="5"/>
      <c r="F756" s="5"/>
      <c r="G756" s="5"/>
    </row>
    <row r="757" spans="5:7" ht="15">
      <c r="E757" s="5"/>
      <c r="F757" s="5"/>
      <c r="G757" s="5"/>
    </row>
    <row r="758" spans="5:7" ht="15">
      <c r="E758" s="5"/>
      <c r="F758" s="5"/>
      <c r="G758" s="5"/>
    </row>
    <row r="759" spans="5:7" ht="15">
      <c r="E759" s="5"/>
      <c r="F759" s="5"/>
      <c r="G759" s="5"/>
    </row>
    <row r="760" spans="5:7" ht="15">
      <c r="E760" s="5"/>
      <c r="F760" s="5"/>
      <c r="G760" s="5"/>
    </row>
    <row r="761" spans="5:7" ht="15">
      <c r="E761" s="5"/>
      <c r="F761" s="5"/>
      <c r="G761" s="5"/>
    </row>
    <row r="762" spans="5:7" ht="15">
      <c r="E762" s="5"/>
      <c r="F762" s="5"/>
      <c r="G762" s="5"/>
    </row>
    <row r="763" spans="5:7" ht="15">
      <c r="E763" s="5"/>
      <c r="F763" s="5"/>
      <c r="G763" s="5"/>
    </row>
    <row r="764" spans="5:7" ht="15">
      <c r="E764" s="5"/>
      <c r="F764" s="5"/>
      <c r="G764" s="5"/>
    </row>
    <row r="765" spans="5:7" ht="15">
      <c r="E765" s="5"/>
      <c r="F765" s="5"/>
      <c r="G765" s="5"/>
    </row>
    <row r="766" spans="5:7" ht="15">
      <c r="E766" s="5"/>
      <c r="F766" s="5"/>
      <c r="G766" s="5"/>
    </row>
    <row r="767" spans="5:7" ht="15">
      <c r="E767" s="5"/>
      <c r="F767" s="5"/>
      <c r="G767" s="5"/>
    </row>
    <row r="768" spans="5:7" ht="15">
      <c r="E768" s="5"/>
      <c r="F768" s="5"/>
      <c r="G768" s="5"/>
    </row>
    <row r="769" spans="5:7" ht="15">
      <c r="E769" s="5"/>
      <c r="F769" s="5"/>
      <c r="G769" s="5"/>
    </row>
    <row r="770" spans="5:7" ht="15">
      <c r="E770" s="5"/>
      <c r="F770" s="5"/>
      <c r="G770" s="5"/>
    </row>
    <row r="771" spans="5:7" ht="15">
      <c r="E771" s="5"/>
      <c r="F771" s="5"/>
      <c r="G771" s="5"/>
    </row>
    <row r="772" spans="5:7" ht="15">
      <c r="E772" s="5"/>
      <c r="F772" s="5"/>
      <c r="G772" s="5"/>
    </row>
    <row r="773" spans="5:7" ht="15">
      <c r="E773" s="5"/>
      <c r="F773" s="5"/>
      <c r="G773" s="5"/>
    </row>
    <row r="774" spans="5:7" ht="15">
      <c r="E774" s="5"/>
      <c r="F774" s="5"/>
      <c r="G774" s="5"/>
    </row>
    <row r="775" spans="5:7" ht="15">
      <c r="E775" s="5"/>
      <c r="F775" s="5"/>
      <c r="G775" s="5"/>
    </row>
    <row r="776" spans="5:7" ht="15">
      <c r="E776" s="5"/>
      <c r="F776" s="5"/>
      <c r="G776" s="5"/>
    </row>
    <row r="777" spans="5:7" ht="15">
      <c r="E777" s="5"/>
      <c r="F777" s="5"/>
      <c r="G777" s="5"/>
    </row>
    <row r="778" spans="5:7" ht="15">
      <c r="E778" s="5"/>
      <c r="F778" s="5"/>
      <c r="G778" s="5"/>
    </row>
    <row r="779" spans="5:7" ht="15">
      <c r="E779" s="5"/>
      <c r="F779" s="5"/>
      <c r="G779" s="5"/>
    </row>
    <row r="780" spans="5:7" ht="15">
      <c r="E780" s="5"/>
      <c r="F780" s="5"/>
      <c r="G780" s="5"/>
    </row>
    <row r="781" spans="5:7" ht="15">
      <c r="E781" s="5"/>
      <c r="F781" s="5"/>
      <c r="G781" s="5"/>
    </row>
    <row r="782" spans="5:7" ht="15">
      <c r="E782" s="5"/>
      <c r="F782" s="5"/>
      <c r="G782" s="5"/>
    </row>
    <row r="783" spans="5:7" ht="15">
      <c r="E783" s="5"/>
      <c r="F783" s="5"/>
      <c r="G783" s="5"/>
    </row>
    <row r="784" spans="5:7" ht="15">
      <c r="E784" s="5"/>
      <c r="F784" s="5"/>
      <c r="G784" s="5"/>
    </row>
    <row r="785" spans="5:7" ht="15">
      <c r="E785" s="5"/>
      <c r="F785" s="5"/>
      <c r="G785" s="5"/>
    </row>
    <row r="786" spans="5:7" ht="15">
      <c r="E786" s="5"/>
      <c r="F786" s="5"/>
      <c r="G786" s="5"/>
    </row>
    <row r="787" spans="5:7" ht="15">
      <c r="E787" s="5"/>
      <c r="F787" s="5"/>
      <c r="G787" s="5"/>
    </row>
    <row r="788" spans="5:7" ht="15">
      <c r="E788" s="5"/>
      <c r="F788" s="5"/>
      <c r="G788" s="5"/>
    </row>
    <row r="789" spans="5:7" ht="15">
      <c r="E789" s="5"/>
      <c r="F789" s="5"/>
      <c r="G789" s="5"/>
    </row>
    <row r="790" spans="5:7" ht="15">
      <c r="E790" s="5"/>
      <c r="F790" s="5"/>
      <c r="G790" s="5"/>
    </row>
    <row r="791" spans="5:7" ht="15">
      <c r="E791" s="5"/>
      <c r="F791" s="5"/>
      <c r="G791" s="5"/>
    </row>
    <row r="792" spans="5:7" ht="15">
      <c r="E792" s="5"/>
      <c r="F792" s="5"/>
      <c r="G792" s="5"/>
    </row>
    <row r="793" spans="5:7" ht="15">
      <c r="E793" s="5"/>
      <c r="F793" s="5"/>
      <c r="G793" s="5"/>
    </row>
    <row r="794" spans="5:7" ht="15">
      <c r="E794" s="5"/>
      <c r="F794" s="5"/>
      <c r="G794" s="5"/>
    </row>
    <row r="795" spans="5:7" ht="15">
      <c r="E795" s="5"/>
      <c r="F795" s="5"/>
      <c r="G795" s="5"/>
    </row>
    <row r="796" spans="5:7" ht="15">
      <c r="E796" s="5"/>
      <c r="F796" s="5"/>
      <c r="G796" s="5"/>
    </row>
    <row r="797" spans="5:7" ht="15">
      <c r="E797" s="5"/>
      <c r="F797" s="5"/>
      <c r="G797" s="5"/>
    </row>
    <row r="798" spans="5:7" ht="15">
      <c r="E798" s="5"/>
      <c r="F798" s="5"/>
      <c r="G798" s="5"/>
    </row>
    <row r="799" spans="5:7" ht="15">
      <c r="E799" s="5"/>
      <c r="F799" s="5"/>
      <c r="G799" s="5"/>
    </row>
    <row r="800" spans="5:7" ht="15">
      <c r="E800" s="5"/>
      <c r="F800" s="5"/>
      <c r="G800" s="5"/>
    </row>
    <row r="801" spans="5:7" ht="15">
      <c r="E801" s="5"/>
      <c r="F801" s="5"/>
      <c r="G801" s="5"/>
    </row>
    <row r="802" spans="5:7" ht="15">
      <c r="E802" s="5"/>
      <c r="F802" s="5"/>
      <c r="G802" s="5"/>
    </row>
    <row r="803" spans="5:7" ht="15">
      <c r="E803" s="5"/>
      <c r="F803" s="5"/>
      <c r="G803" s="5"/>
    </row>
    <row r="804" spans="5:7" ht="15">
      <c r="E804" s="5"/>
      <c r="F804" s="5"/>
      <c r="G804" s="5"/>
    </row>
    <row r="805" spans="5:7" ht="15">
      <c r="E805" s="5"/>
      <c r="F805" s="5"/>
      <c r="G805" s="5"/>
    </row>
    <row r="806" spans="5:7" ht="15">
      <c r="E806" s="5"/>
      <c r="F806" s="5"/>
      <c r="G806" s="5"/>
    </row>
    <row r="807" spans="5:7" ht="15">
      <c r="E807" s="5"/>
      <c r="F807" s="5"/>
      <c r="G807" s="5"/>
    </row>
    <row r="808" spans="5:7" ht="15">
      <c r="E808" s="5"/>
      <c r="F808" s="5"/>
      <c r="G808" s="5"/>
    </row>
    <row r="809" spans="5:7" ht="15">
      <c r="E809" s="5"/>
      <c r="F809" s="5"/>
      <c r="G809" s="5"/>
    </row>
    <row r="810" spans="5:7" ht="15">
      <c r="E810" s="5"/>
      <c r="F810" s="5"/>
      <c r="G810" s="5"/>
    </row>
    <row r="811" spans="5:7" ht="15">
      <c r="E811" s="5"/>
      <c r="F811" s="5"/>
      <c r="G811" s="5"/>
    </row>
    <row r="812" spans="5:7" ht="15">
      <c r="E812" s="5"/>
      <c r="F812" s="5"/>
      <c r="G812" s="5"/>
    </row>
    <row r="813" spans="5:7" ht="15">
      <c r="E813" s="5"/>
      <c r="F813" s="5"/>
      <c r="G813" s="5"/>
    </row>
    <row r="814" spans="5:7" ht="15">
      <c r="E814" s="5"/>
      <c r="F814" s="5"/>
      <c r="G814" s="5"/>
    </row>
    <row r="815" spans="5:7" ht="15">
      <c r="E815" s="5"/>
      <c r="F815" s="5"/>
      <c r="G815" s="5"/>
    </row>
    <row r="816" spans="5:7" ht="15">
      <c r="E816" s="5"/>
      <c r="F816" s="5"/>
      <c r="G816" s="5"/>
    </row>
    <row r="817" spans="5:7" ht="15">
      <c r="E817" s="5"/>
      <c r="F817" s="5"/>
      <c r="G817" s="5"/>
    </row>
    <row r="818" spans="5:7" ht="15">
      <c r="E818" s="5"/>
      <c r="F818" s="5"/>
      <c r="G818" s="5"/>
    </row>
    <row r="819" spans="5:7" ht="15">
      <c r="E819" s="5"/>
      <c r="F819" s="5"/>
      <c r="G819" s="5"/>
    </row>
    <row r="820" spans="5:7" ht="15">
      <c r="E820" s="5"/>
      <c r="F820" s="5"/>
      <c r="G820" s="5"/>
    </row>
    <row r="821" spans="5:7" ht="15">
      <c r="E821" s="5"/>
      <c r="F821" s="5"/>
      <c r="G821" s="5"/>
    </row>
    <row r="822" spans="5:7" ht="15">
      <c r="E822" s="5"/>
      <c r="F822" s="5"/>
      <c r="G822" s="5"/>
    </row>
    <row r="823" spans="5:7" ht="15">
      <c r="E823" s="5"/>
      <c r="F823" s="5"/>
      <c r="G823" s="5"/>
    </row>
    <row r="824" spans="5:7" ht="15">
      <c r="E824" s="5"/>
      <c r="F824" s="5"/>
      <c r="G824" s="5"/>
    </row>
    <row r="825" spans="5:7" ht="15">
      <c r="E825" s="5"/>
      <c r="F825" s="5"/>
      <c r="G825" s="5"/>
    </row>
    <row r="826" spans="5:7" ht="15">
      <c r="E826" s="5"/>
      <c r="F826" s="5"/>
      <c r="G826" s="5"/>
    </row>
    <row r="827" spans="5:7" ht="15">
      <c r="E827" s="5"/>
      <c r="F827" s="5"/>
      <c r="G827" s="5"/>
    </row>
    <row r="828" spans="5:7" ht="15">
      <c r="E828" s="5"/>
      <c r="F828" s="5"/>
      <c r="G828" s="5"/>
    </row>
    <row r="829" spans="5:7" ht="15">
      <c r="E829" s="5"/>
      <c r="F829" s="5"/>
      <c r="G829" s="5"/>
    </row>
    <row r="830" spans="5:7" ht="15">
      <c r="E830" s="5"/>
      <c r="F830" s="5"/>
      <c r="G830" s="5"/>
    </row>
    <row r="831" spans="5:7" ht="15">
      <c r="E831" s="5"/>
      <c r="F831" s="5"/>
      <c r="G831" s="5"/>
    </row>
    <row r="832" spans="5:7" ht="15">
      <c r="E832" s="5"/>
      <c r="F832" s="5"/>
      <c r="G832" s="5"/>
    </row>
    <row r="833" spans="5:7" ht="15">
      <c r="E833" s="5"/>
      <c r="F833" s="5"/>
      <c r="G833" s="5"/>
    </row>
    <row r="834" spans="5:7" ht="15">
      <c r="E834" s="5"/>
      <c r="F834" s="5"/>
      <c r="G834" s="5"/>
    </row>
    <row r="835" spans="5:7" ht="15">
      <c r="E835" s="5"/>
      <c r="F835" s="5"/>
      <c r="G835" s="5"/>
    </row>
    <row r="836" spans="5:7" ht="15">
      <c r="E836" s="5"/>
      <c r="F836" s="5"/>
      <c r="G836" s="5"/>
    </row>
    <row r="837" spans="5:7" ht="15">
      <c r="E837" s="5"/>
      <c r="F837" s="5"/>
      <c r="G837" s="5"/>
    </row>
    <row r="838" spans="5:7" ht="15">
      <c r="E838" s="5"/>
      <c r="F838" s="5"/>
      <c r="G838" s="5"/>
    </row>
    <row r="839" spans="5:7" ht="15">
      <c r="E839" s="5"/>
      <c r="F839" s="5"/>
      <c r="G839" s="5"/>
    </row>
    <row r="840" spans="5:7" ht="15">
      <c r="E840" s="5"/>
      <c r="F840" s="5"/>
      <c r="G840" s="5"/>
    </row>
    <row r="841" spans="5:7" ht="15">
      <c r="E841" s="5"/>
      <c r="F841" s="5"/>
      <c r="G841" s="5"/>
    </row>
    <row r="842" spans="5:7" ht="15">
      <c r="E842" s="5"/>
      <c r="F842" s="5"/>
      <c r="G842" s="5"/>
    </row>
    <row r="843" spans="5:7" ht="15">
      <c r="E843" s="5"/>
      <c r="F843" s="5"/>
      <c r="G843" s="5"/>
    </row>
    <row r="844" spans="5:7" ht="15">
      <c r="E844" s="5"/>
      <c r="F844" s="5"/>
      <c r="G844" s="5"/>
    </row>
    <row r="845" spans="5:7" ht="15">
      <c r="E845" s="5"/>
      <c r="F845" s="5"/>
      <c r="G845" s="5"/>
    </row>
    <row r="846" spans="5:7" ht="15">
      <c r="E846" s="5"/>
      <c r="F846" s="5"/>
      <c r="G846" s="5"/>
    </row>
    <row r="847" spans="5:7" ht="15">
      <c r="E847" s="5"/>
      <c r="F847" s="5"/>
      <c r="G847" s="5"/>
    </row>
    <row r="848" spans="5:7" ht="15">
      <c r="E848" s="5"/>
      <c r="F848" s="5"/>
      <c r="G848" s="5"/>
    </row>
    <row r="849" spans="5:7" ht="15">
      <c r="E849" s="5"/>
      <c r="F849" s="5"/>
      <c r="G849" s="5"/>
    </row>
    <row r="850" spans="5:7" ht="15">
      <c r="E850" s="5"/>
      <c r="F850" s="5"/>
      <c r="G850" s="5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 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showGridLines="0" zoomScalePageLayoutView="0" workbookViewId="0" topLeftCell="A1">
      <pane xSplit="3" ySplit="11" topLeftCell="I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O95" sqref="O95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4" width="12.7109375" style="32" bestFit="1" customWidth="1"/>
    <col min="5" max="5" width="15.28125" style="32" bestFit="1" customWidth="1"/>
    <col min="6" max="6" width="12.57421875" style="32" customWidth="1"/>
    <col min="7" max="7" width="15.28125" style="32" bestFit="1" customWidth="1"/>
    <col min="8" max="14" width="12.7109375" style="32" bestFit="1" customWidth="1"/>
    <col min="15" max="15" width="12.7109375" style="32" customWidth="1"/>
    <col min="16" max="16" width="13.7109375" style="32" bestFit="1" customWidth="1"/>
    <col min="17" max="17" width="11.28125" style="32" hidden="1" customWidth="1"/>
    <col min="18" max="18" width="10.421875" style="32" hidden="1" customWidth="1"/>
    <col min="19" max="19" width="9.140625" style="32" hidden="1" customWidth="1"/>
    <col min="20" max="21" width="0" style="32" hidden="1" customWidth="1"/>
    <col min="22" max="22" width="15.28125" style="32" bestFit="1" customWidth="1"/>
    <col min="23" max="23" width="10.140625" style="32" bestFit="1" customWidth="1"/>
    <col min="24" max="16384" width="9.140625" style="32" customWidth="1"/>
  </cols>
  <sheetData>
    <row r="1" spans="1:19" ht="12.75">
      <c r="A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 hidden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hidden="1">
      <c r="A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 hidden="1">
      <c r="A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.75" hidden="1">
      <c r="A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2.75" hidden="1">
      <c r="A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 hidden="1">
      <c r="A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 hidden="1">
      <c r="A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 hidden="1">
      <c r="A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0"/>
      <c r="C10" s="3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 t="s">
        <v>0</v>
      </c>
      <c r="Q10" s="34" t="s">
        <v>417</v>
      </c>
      <c r="R10" s="30"/>
      <c r="S10" s="30"/>
    </row>
    <row r="11" spans="2:19" s="34" customFormat="1" ht="12.75">
      <c r="B11" s="35"/>
      <c r="D11" s="34" t="s">
        <v>418</v>
      </c>
      <c r="E11" s="34" t="s">
        <v>419</v>
      </c>
      <c r="F11" s="34" t="s">
        <v>420</v>
      </c>
      <c r="G11" s="34" t="s">
        <v>421</v>
      </c>
      <c r="H11" s="34" t="s">
        <v>422</v>
      </c>
      <c r="I11" s="34" t="s">
        <v>423</v>
      </c>
      <c r="J11" s="34" t="s">
        <v>424</v>
      </c>
      <c r="K11" s="34" t="s">
        <v>425</v>
      </c>
      <c r="L11" s="34" t="s">
        <v>426</v>
      </c>
      <c r="M11" s="34" t="s">
        <v>427</v>
      </c>
      <c r="N11" s="34" t="s">
        <v>428</v>
      </c>
      <c r="O11" s="34" t="s">
        <v>855</v>
      </c>
      <c r="P11" s="34" t="s">
        <v>854</v>
      </c>
      <c r="Q11" s="34" t="s">
        <v>429</v>
      </c>
      <c r="R11" s="34" t="s">
        <v>430</v>
      </c>
      <c r="S11" s="34" t="s">
        <v>431</v>
      </c>
    </row>
    <row r="12" spans="1:19" ht="12.75">
      <c r="A12" s="36" t="s">
        <v>432</v>
      </c>
      <c r="B12" s="37"/>
      <c r="C12" s="38"/>
      <c r="D12" s="162">
        <f aca="true" t="shared" si="0" ref="D12:O12">D14+D23+D33+D53+D63+D77+D90</f>
        <v>21835910.66</v>
      </c>
      <c r="E12" s="162">
        <f t="shared" si="0"/>
        <v>23367711.8</v>
      </c>
      <c r="F12" s="162">
        <f t="shared" si="0"/>
        <v>23014400.72</v>
      </c>
      <c r="G12" s="162">
        <f t="shared" si="0"/>
        <v>23639482.18</v>
      </c>
      <c r="H12" s="162">
        <f t="shared" si="0"/>
        <v>23612932.519999996</v>
      </c>
      <c r="I12" s="162">
        <f t="shared" si="0"/>
        <v>25203210.67</v>
      </c>
      <c r="J12" s="162">
        <f t="shared" si="0"/>
        <v>31762642.15</v>
      </c>
      <c r="K12" s="162">
        <f t="shared" si="0"/>
        <v>27154237.17</v>
      </c>
      <c r="L12" s="162">
        <f t="shared" si="0"/>
        <v>31154793.830000006</v>
      </c>
      <c r="M12" s="162">
        <f t="shared" si="0"/>
        <v>24249133.6</v>
      </c>
      <c r="N12" s="162">
        <f t="shared" si="0"/>
        <v>24243200.03</v>
      </c>
      <c r="O12" s="162">
        <f t="shared" si="0"/>
        <v>64563275.980000004</v>
      </c>
      <c r="P12" s="162">
        <f>SUM(D12:O12)</f>
        <v>343800931.31000006</v>
      </c>
      <c r="Q12" s="39">
        <f>Q14+Q33+Q53</f>
        <v>112252000</v>
      </c>
      <c r="R12" s="39">
        <f>Q12-P12</f>
        <v>-231548931.31000006</v>
      </c>
      <c r="S12" s="39"/>
    </row>
    <row r="13" spans="1:22" ht="12.75">
      <c r="A13" s="40"/>
      <c r="C13" s="30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39" t="s">
        <v>209</v>
      </c>
      <c r="R13" s="39"/>
      <c r="S13" s="39"/>
      <c r="V13" s="88"/>
    </row>
    <row r="14" spans="1:23" ht="12.75">
      <c r="A14" s="41"/>
      <c r="B14" s="42" t="s">
        <v>433</v>
      </c>
      <c r="C14" s="43"/>
      <c r="D14" s="163">
        <f>SUM(D15:D21)</f>
        <v>11391142.03</v>
      </c>
      <c r="E14" s="163">
        <f aca="true" t="shared" si="1" ref="E14:O14">SUM(E15:E21)</f>
        <v>11591088.95</v>
      </c>
      <c r="F14" s="163">
        <f t="shared" si="1"/>
        <v>11379829.3</v>
      </c>
      <c r="G14" s="163">
        <f t="shared" si="1"/>
        <v>11671910.61</v>
      </c>
      <c r="H14" s="163">
        <f t="shared" si="1"/>
        <v>11518721.05</v>
      </c>
      <c r="I14" s="163">
        <f t="shared" si="1"/>
        <v>11777383.29</v>
      </c>
      <c r="J14" s="163">
        <f t="shared" si="1"/>
        <v>12603703.54</v>
      </c>
      <c r="K14" s="163">
        <f t="shared" si="1"/>
        <v>13827299.91</v>
      </c>
      <c r="L14" s="163">
        <f t="shared" si="1"/>
        <v>12859711.8</v>
      </c>
      <c r="M14" s="163">
        <f t="shared" si="1"/>
        <v>12756603.08</v>
      </c>
      <c r="N14" s="163">
        <f t="shared" si="1"/>
        <v>12827852.96</v>
      </c>
      <c r="O14" s="163">
        <f t="shared" si="1"/>
        <v>18615846.89</v>
      </c>
      <c r="P14" s="163">
        <f>SUM(P15:P21)</f>
        <v>152821093.40999997</v>
      </c>
      <c r="Q14" s="39">
        <v>54240000</v>
      </c>
      <c r="R14" s="39">
        <f>Q14-P14</f>
        <v>-98581093.40999997</v>
      </c>
      <c r="S14" s="39">
        <f>S19</f>
        <v>-1.8174980348451322</v>
      </c>
      <c r="V14" s="59"/>
      <c r="W14" s="33"/>
    </row>
    <row r="15" spans="1:22" ht="12.75" hidden="1">
      <c r="A15" s="40"/>
      <c r="C15" s="45" t="s">
        <v>434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39"/>
      <c r="R15" s="39"/>
      <c r="S15" s="39"/>
      <c r="V15" s="88"/>
    </row>
    <row r="16" spans="1:22" ht="12.75" hidden="1">
      <c r="A16" s="40"/>
      <c r="C16" s="46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39"/>
      <c r="R16" s="39"/>
      <c r="S16" s="39"/>
      <c r="V16" s="88"/>
    </row>
    <row r="17" spans="1:22" ht="12.75" hidden="1">
      <c r="A17" s="40"/>
      <c r="C17" s="45" t="s">
        <v>435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39"/>
      <c r="R17" s="39"/>
      <c r="S17" s="39"/>
      <c r="V17" s="88"/>
    </row>
    <row r="18" spans="1:22" ht="12.75" hidden="1">
      <c r="A18" s="40"/>
      <c r="C18" s="46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39"/>
      <c r="R18" s="39"/>
      <c r="S18" s="39"/>
      <c r="V18" s="88"/>
    </row>
    <row r="19" spans="1:22" ht="12.75">
      <c r="A19" s="30"/>
      <c r="B19" s="40"/>
      <c r="C19" s="31" t="s">
        <v>436</v>
      </c>
      <c r="D19" s="164">
        <v>11391142.03</v>
      </c>
      <c r="E19" s="164">
        <v>11591088.95</v>
      </c>
      <c r="F19" s="164">
        <v>11379829.3</v>
      </c>
      <c r="G19" s="164">
        <v>11671910.61</v>
      </c>
      <c r="H19" s="164">
        <v>11518721.05</v>
      </c>
      <c r="I19" s="164">
        <v>11777383.29</v>
      </c>
      <c r="J19" s="164">
        <v>12603703.54</v>
      </c>
      <c r="K19" s="164">
        <v>13827299.91</v>
      </c>
      <c r="L19" s="164">
        <v>12859711.8</v>
      </c>
      <c r="M19" s="164">
        <v>12756603.08</v>
      </c>
      <c r="N19" s="164">
        <v>12827852.96</v>
      </c>
      <c r="O19" s="164">
        <v>18615846.89</v>
      </c>
      <c r="P19" s="154">
        <f>SUM(D19:O19)</f>
        <v>152821093.40999997</v>
      </c>
      <c r="Q19" s="48">
        <v>54240000</v>
      </c>
      <c r="R19" s="39">
        <f>Q19-P19</f>
        <v>-98581093.40999997</v>
      </c>
      <c r="S19" s="49">
        <f>R19/Q19</f>
        <v>-1.8174980348451322</v>
      </c>
      <c r="V19" s="88"/>
    </row>
    <row r="20" spans="1:22" ht="12.75" hidden="1">
      <c r="A20" s="30"/>
      <c r="B20" s="40"/>
      <c r="C20" s="31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54"/>
      <c r="Q20" s="48"/>
      <c r="R20" s="39"/>
      <c r="S20" s="49"/>
      <c r="V20" s="88"/>
    </row>
    <row r="21" spans="1:22" ht="12.75" hidden="1">
      <c r="A21" s="30"/>
      <c r="B21" s="40"/>
      <c r="C21" s="50" t="s">
        <v>437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54"/>
      <c r="Q21" s="48"/>
      <c r="R21" s="39"/>
      <c r="S21" s="49"/>
      <c r="V21" s="88"/>
    </row>
    <row r="22" spans="1:22" ht="12.75" hidden="1">
      <c r="A22" s="30"/>
      <c r="B22" s="40"/>
      <c r="C22" s="51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54"/>
      <c r="Q22" s="48"/>
      <c r="R22" s="39"/>
      <c r="S22" s="49"/>
      <c r="V22" s="88"/>
    </row>
    <row r="23" spans="1:22" ht="12.75">
      <c r="A23" s="30"/>
      <c r="B23" s="42" t="s">
        <v>438</v>
      </c>
      <c r="C23" s="31"/>
      <c r="D23" s="165">
        <f aca="true" t="shared" si="2" ref="D23:P23">SUM(D25:D30)</f>
        <v>3278813.92</v>
      </c>
      <c r="E23" s="165">
        <f t="shared" si="2"/>
        <v>3250615.88</v>
      </c>
      <c r="F23" s="165">
        <f t="shared" si="2"/>
        <v>3325317.65</v>
      </c>
      <c r="G23" s="165">
        <f t="shared" si="2"/>
        <v>3368695.92</v>
      </c>
      <c r="H23" s="165">
        <f t="shared" si="2"/>
        <v>3584106.6199999996</v>
      </c>
      <c r="I23" s="165">
        <f t="shared" si="2"/>
        <v>3594804.65</v>
      </c>
      <c r="J23" s="165">
        <f t="shared" si="2"/>
        <v>3753084.4</v>
      </c>
      <c r="K23" s="165">
        <f t="shared" si="2"/>
        <v>3527655.44</v>
      </c>
      <c r="L23" s="165">
        <f t="shared" si="2"/>
        <v>3552757.08</v>
      </c>
      <c r="M23" s="165">
        <f t="shared" si="2"/>
        <v>3418351.5</v>
      </c>
      <c r="N23" s="165">
        <f t="shared" si="2"/>
        <v>3343754.3</v>
      </c>
      <c r="O23" s="165">
        <f t="shared" si="2"/>
        <v>3366845.1799999997</v>
      </c>
      <c r="P23" s="165">
        <f t="shared" si="2"/>
        <v>41364802.53999999</v>
      </c>
      <c r="Q23" s="48"/>
      <c r="R23" s="39"/>
      <c r="S23" s="49"/>
      <c r="V23" s="59"/>
    </row>
    <row r="24" spans="1:22" ht="12.75" hidden="1">
      <c r="A24" s="30"/>
      <c r="B24" s="40"/>
      <c r="C24" s="31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54"/>
      <c r="Q24" s="48"/>
      <c r="R24" s="39"/>
      <c r="S24" s="49"/>
      <c r="V24" s="59"/>
    </row>
    <row r="25" spans="1:22" ht="12.75">
      <c r="A25" s="30"/>
      <c r="C25" s="31" t="s">
        <v>439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14226.41</v>
      </c>
      <c r="J25" s="166">
        <v>0</v>
      </c>
      <c r="K25" s="166">
        <v>137539.04</v>
      </c>
      <c r="L25" s="166">
        <v>132414.97</v>
      </c>
      <c r="M25" s="166">
        <v>0</v>
      </c>
      <c r="N25" s="166">
        <v>0</v>
      </c>
      <c r="O25" s="166">
        <v>31636.38</v>
      </c>
      <c r="P25" s="154">
        <f>SUM(D25:O25)</f>
        <v>315816.80000000005</v>
      </c>
      <c r="Q25" s="53"/>
      <c r="R25" s="39"/>
      <c r="S25" s="39"/>
      <c r="V25" s="59"/>
    </row>
    <row r="26" spans="1:22" ht="12.75" hidden="1">
      <c r="A26" s="30"/>
      <c r="C26" s="31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54"/>
      <c r="Q26" s="53"/>
      <c r="R26" s="39"/>
      <c r="S26" s="39"/>
      <c r="V26" s="59"/>
    </row>
    <row r="27" spans="1:22" ht="12.75">
      <c r="A27" s="30"/>
      <c r="C27" s="31" t="s">
        <v>440</v>
      </c>
      <c r="D27" s="166">
        <v>0</v>
      </c>
      <c r="E27" s="166">
        <v>20000</v>
      </c>
      <c r="F27" s="166">
        <v>0</v>
      </c>
      <c r="G27" s="166">
        <v>0</v>
      </c>
      <c r="H27" s="166">
        <v>232576.8</v>
      </c>
      <c r="I27" s="166">
        <v>225074.4</v>
      </c>
      <c r="J27" s="166">
        <v>365926.8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54">
        <f>SUM(D27:O27)</f>
        <v>843578</v>
      </c>
      <c r="Q27" s="53"/>
      <c r="R27" s="39"/>
      <c r="S27" s="39"/>
      <c r="V27" s="59"/>
    </row>
    <row r="28" spans="1:22" ht="12.75">
      <c r="A28" s="30"/>
      <c r="C28" s="31" t="s">
        <v>441</v>
      </c>
      <c r="D28" s="166">
        <v>3278813.92</v>
      </c>
      <c r="E28" s="166">
        <v>3230615.88</v>
      </c>
      <c r="F28" s="166">
        <v>3325317.65</v>
      </c>
      <c r="G28" s="166">
        <v>3368695.92</v>
      </c>
      <c r="H28" s="166">
        <v>3351529.82</v>
      </c>
      <c r="I28" s="166">
        <v>3355503.84</v>
      </c>
      <c r="J28" s="166">
        <v>3387157.6</v>
      </c>
      <c r="K28" s="166">
        <v>3390116.4</v>
      </c>
      <c r="L28" s="166">
        <v>3420342.11</v>
      </c>
      <c r="M28" s="166">
        <v>3418351.5</v>
      </c>
      <c r="N28" s="166">
        <v>3343754.3</v>
      </c>
      <c r="O28" s="166">
        <v>3335208.8</v>
      </c>
      <c r="P28" s="154">
        <f>SUM(D28:O28)</f>
        <v>40205407.739999995</v>
      </c>
      <c r="Q28" s="53"/>
      <c r="R28" s="39"/>
      <c r="S28" s="39"/>
      <c r="V28" s="59"/>
    </row>
    <row r="29" spans="1:22" ht="12.75" hidden="1">
      <c r="A29" s="30"/>
      <c r="C29" s="4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54">
        <f>SUM(D29:N29)</f>
        <v>0</v>
      </c>
      <c r="Q29" s="53"/>
      <c r="R29" s="39"/>
      <c r="S29" s="39"/>
      <c r="V29" s="59"/>
    </row>
    <row r="30" spans="1:22" ht="12.75" hidden="1">
      <c r="A30" s="30"/>
      <c r="C30" s="45" t="s">
        <v>442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54">
        <f>SUM(D30:N30)</f>
        <v>0</v>
      </c>
      <c r="Q30" s="53"/>
      <c r="R30" s="39"/>
      <c r="S30" s="39"/>
      <c r="V30" s="59"/>
    </row>
    <row r="31" spans="1:22" ht="12.75" hidden="1">
      <c r="A31" s="30"/>
      <c r="C31" s="54" t="s">
        <v>443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54">
        <f>SUM(D31:N31)</f>
        <v>0</v>
      </c>
      <c r="Q31" s="53"/>
      <c r="R31" s="39"/>
      <c r="S31" s="39"/>
      <c r="V31" s="59"/>
    </row>
    <row r="32" spans="1:22" ht="12.75" hidden="1">
      <c r="A32" s="30"/>
      <c r="C32" s="55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54">
        <f>SUM(D32:N32)</f>
        <v>0</v>
      </c>
      <c r="Q32" s="53"/>
      <c r="R32" s="39"/>
      <c r="S32" s="39"/>
      <c r="V32" s="59"/>
    </row>
    <row r="33" spans="1:22" ht="12.75">
      <c r="A33" s="30"/>
      <c r="B33" s="42" t="s">
        <v>444</v>
      </c>
      <c r="C33" s="43"/>
      <c r="D33" s="167">
        <f>SUM(D35:D48)</f>
        <v>1156123.73</v>
      </c>
      <c r="E33" s="167">
        <f>SUM(E35:E50)</f>
        <v>1289970.4</v>
      </c>
      <c r="F33" s="167">
        <f aca="true" t="shared" si="3" ref="F33:O33">SUM(F35:F50)</f>
        <v>1488143.14</v>
      </c>
      <c r="G33" s="167">
        <f t="shared" si="3"/>
        <v>1230047.7</v>
      </c>
      <c r="H33" s="167">
        <f t="shared" si="3"/>
        <v>1240546.78</v>
      </c>
      <c r="I33" s="167">
        <f t="shared" si="3"/>
        <v>1350665.98</v>
      </c>
      <c r="J33" s="167">
        <f t="shared" si="3"/>
        <v>7497631</v>
      </c>
      <c r="K33" s="167">
        <f t="shared" si="3"/>
        <v>1366978.61</v>
      </c>
      <c r="L33" s="167">
        <f t="shared" si="3"/>
        <v>2333943</v>
      </c>
      <c r="M33" s="167">
        <f t="shared" si="3"/>
        <v>1298186.88</v>
      </c>
      <c r="N33" s="167">
        <f t="shared" si="3"/>
        <v>1312818.7</v>
      </c>
      <c r="O33" s="167">
        <f t="shared" si="3"/>
        <v>28424041.32</v>
      </c>
      <c r="P33" s="167">
        <f>SUM(D33:O33)</f>
        <v>49989097.239999995</v>
      </c>
      <c r="Q33" s="53">
        <f>SUM(Q36:Q40)</f>
        <v>40912000</v>
      </c>
      <c r="R33" s="53">
        <f>SUM(R36:R40)</f>
        <v>-9076713.239999998</v>
      </c>
      <c r="S33" s="53">
        <f>SUM(S36:S40)</f>
        <v>-1.876184568397989</v>
      </c>
      <c r="V33" s="59"/>
    </row>
    <row r="34" spans="1:22" ht="12.75" hidden="1">
      <c r="A34" s="30"/>
      <c r="C34" s="57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54"/>
      <c r="Q34" s="53"/>
      <c r="R34" s="39"/>
      <c r="S34" s="39"/>
      <c r="V34" s="59"/>
    </row>
    <row r="35" spans="1:22" ht="12.75">
      <c r="A35" s="30"/>
      <c r="C35" s="39" t="s">
        <v>445</v>
      </c>
      <c r="D35" s="164">
        <v>402160.98</v>
      </c>
      <c r="E35" s="164">
        <v>401560.68</v>
      </c>
      <c r="F35" s="164">
        <v>401560.68</v>
      </c>
      <c r="G35" s="164">
        <v>401560.68</v>
      </c>
      <c r="H35" s="164">
        <v>405282.54</v>
      </c>
      <c r="I35" s="164">
        <v>408163.98</v>
      </c>
      <c r="J35" s="164">
        <v>406323.06</v>
      </c>
      <c r="K35" s="164">
        <v>406883.34</v>
      </c>
      <c r="L35" s="164">
        <v>1047959.94</v>
      </c>
      <c r="M35" s="164">
        <v>393196.5</v>
      </c>
      <c r="N35" s="164">
        <v>393236.52</v>
      </c>
      <c r="O35" s="164">
        <v>492512.47</v>
      </c>
      <c r="P35" s="154">
        <f>SUM(D35:O35)</f>
        <v>5560401.37</v>
      </c>
      <c r="Q35" s="53"/>
      <c r="R35" s="39"/>
      <c r="S35" s="39"/>
      <c r="V35" s="59"/>
    </row>
    <row r="36" spans="1:22" ht="12.75" hidden="1">
      <c r="A36" s="30"/>
      <c r="B36" s="58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154">
        <f aca="true" t="shared" si="4" ref="P36:P50">SUM(D36:O36)</f>
        <v>0</v>
      </c>
      <c r="Q36" s="53">
        <v>26820000</v>
      </c>
      <c r="R36" s="39">
        <f>Q36-P41</f>
        <v>11881864.860000001</v>
      </c>
      <c r="S36" s="49">
        <f>R36/Q36</f>
        <v>0.443022552572707</v>
      </c>
      <c r="V36" s="59"/>
    </row>
    <row r="37" spans="1:22" ht="12.75">
      <c r="A37" s="30"/>
      <c r="B37" s="58"/>
      <c r="C37" s="39" t="s">
        <v>446</v>
      </c>
      <c r="D37" s="164">
        <f>3997.9+27816.81</f>
        <v>31814.710000000003</v>
      </c>
      <c r="E37" s="164">
        <v>0</v>
      </c>
      <c r="F37" s="164">
        <v>4424.29</v>
      </c>
      <c r="G37" s="164">
        <v>0</v>
      </c>
      <c r="H37" s="164">
        <v>0</v>
      </c>
      <c r="I37" s="164">
        <v>0</v>
      </c>
      <c r="J37" s="164">
        <v>6108317.28</v>
      </c>
      <c r="K37" s="164">
        <f>735.28+9961.87</f>
        <v>10697.150000000001</v>
      </c>
      <c r="L37" s="164">
        <v>424889.24</v>
      </c>
      <c r="M37" s="164">
        <v>2960.38</v>
      </c>
      <c r="N37" s="164">
        <f>2543.8+22742.02</f>
        <v>25285.82</v>
      </c>
      <c r="O37" s="164">
        <f>6271720.74+16610067.12</f>
        <v>22881787.86</v>
      </c>
      <c r="P37" s="154">
        <f t="shared" si="4"/>
        <v>29490176.73</v>
      </c>
      <c r="Q37" s="47">
        <v>10192000</v>
      </c>
      <c r="R37" s="39">
        <f>Q37-P37</f>
        <v>-19298176.73</v>
      </c>
      <c r="S37" s="49">
        <f>R37/Q37</f>
        <v>-1.893463179945055</v>
      </c>
      <c r="V37" s="59"/>
    </row>
    <row r="38" spans="1:22" ht="12.75" hidden="1">
      <c r="A38" s="30"/>
      <c r="B38" s="58"/>
      <c r="C38" s="3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54">
        <f t="shared" si="4"/>
        <v>0</v>
      </c>
      <c r="Q38" s="47"/>
      <c r="R38" s="39"/>
      <c r="S38" s="49"/>
      <c r="V38" s="59"/>
    </row>
    <row r="39" spans="1:22" ht="12.75" hidden="1">
      <c r="A39" s="30"/>
      <c r="B39" s="58"/>
      <c r="C39" s="45" t="s">
        <v>447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>
        <f t="shared" si="4"/>
        <v>0</v>
      </c>
      <c r="Q39" s="47">
        <v>3900000</v>
      </c>
      <c r="R39" s="39">
        <f>Q39-P35</f>
        <v>-1660401.37</v>
      </c>
      <c r="S39" s="49">
        <f>R39/Q39</f>
        <v>-0.42574394102564106</v>
      </c>
      <c r="V39" s="59"/>
    </row>
    <row r="40" spans="1:22" ht="12.75" hidden="1">
      <c r="A40" s="30"/>
      <c r="B40" s="58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54">
        <f t="shared" si="4"/>
        <v>0</v>
      </c>
      <c r="Q40" s="47"/>
      <c r="R40" s="39"/>
      <c r="S40" s="49"/>
      <c r="V40" s="59"/>
    </row>
    <row r="41" spans="1:22" ht="12.75">
      <c r="A41" s="30"/>
      <c r="C41" s="39" t="s">
        <v>448</v>
      </c>
      <c r="D41" s="164">
        <v>722148.04</v>
      </c>
      <c r="E41" s="164">
        <v>888025.72</v>
      </c>
      <c r="F41" s="164">
        <v>1082158.17</v>
      </c>
      <c r="G41" s="164">
        <v>828487.02</v>
      </c>
      <c r="H41" s="164">
        <v>835264.24</v>
      </c>
      <c r="I41" s="164">
        <v>942502</v>
      </c>
      <c r="J41" s="164">
        <v>982990.66</v>
      </c>
      <c r="K41" s="164">
        <v>949398.12</v>
      </c>
      <c r="L41" s="164">
        <v>861093.82</v>
      </c>
      <c r="M41" s="164">
        <v>902030</v>
      </c>
      <c r="N41" s="164">
        <v>894296.36</v>
      </c>
      <c r="O41" s="164">
        <v>5049740.99</v>
      </c>
      <c r="P41" s="154">
        <f t="shared" si="4"/>
        <v>14938135.139999999</v>
      </c>
      <c r="Q41" s="39"/>
      <c r="R41" s="39"/>
      <c r="S41" s="39"/>
      <c r="V41" s="59"/>
    </row>
    <row r="42" spans="1:22" ht="12.75" hidden="1">
      <c r="A42" s="30"/>
      <c r="C42" s="39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>
        <f t="shared" si="4"/>
        <v>0</v>
      </c>
      <c r="Q42" s="39"/>
      <c r="R42" s="39"/>
      <c r="S42" s="39"/>
      <c r="V42" s="59"/>
    </row>
    <row r="43" spans="1:22" ht="12.75" hidden="1">
      <c r="A43" s="30"/>
      <c r="C43" s="45" t="s">
        <v>449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>
        <f t="shared" si="4"/>
        <v>0</v>
      </c>
      <c r="Q43" s="39"/>
      <c r="R43" s="39"/>
      <c r="S43" s="39"/>
      <c r="V43" s="59"/>
    </row>
    <row r="44" spans="1:22" ht="12.75" hidden="1">
      <c r="A44" s="30"/>
      <c r="C44" s="39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>
        <f t="shared" si="4"/>
        <v>0</v>
      </c>
      <c r="Q44" s="39"/>
      <c r="R44" s="39"/>
      <c r="S44" s="39"/>
      <c r="V44" s="59"/>
    </row>
    <row r="45" spans="1:22" ht="12.75" hidden="1">
      <c r="A45" s="30"/>
      <c r="C45" s="45" t="s">
        <v>450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>
        <f t="shared" si="4"/>
        <v>0</v>
      </c>
      <c r="Q45" s="39"/>
      <c r="R45" s="39"/>
      <c r="S45" s="39"/>
      <c r="V45" s="59"/>
    </row>
    <row r="46" spans="1:22" ht="12.75" hidden="1">
      <c r="A46" s="30"/>
      <c r="C46" s="45" t="s">
        <v>451</v>
      </c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>
        <f t="shared" si="4"/>
        <v>0</v>
      </c>
      <c r="Q46" s="39"/>
      <c r="R46" s="39"/>
      <c r="S46" s="39"/>
      <c r="V46" s="59"/>
    </row>
    <row r="47" spans="1:22" ht="12.75" hidden="1">
      <c r="A47" s="30"/>
      <c r="C47" s="39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>
        <f t="shared" si="4"/>
        <v>0</v>
      </c>
      <c r="Q47" s="39"/>
      <c r="R47" s="39"/>
      <c r="S47" s="39"/>
      <c r="V47" s="59"/>
    </row>
    <row r="48" spans="1:22" ht="12.75">
      <c r="A48" s="30"/>
      <c r="C48" s="39" t="s">
        <v>452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f t="shared" si="4"/>
        <v>0</v>
      </c>
      <c r="Q48" s="39"/>
      <c r="R48" s="39"/>
      <c r="S48" s="39"/>
      <c r="V48" s="59"/>
    </row>
    <row r="49" spans="1:22" ht="12.75" hidden="1">
      <c r="A49" s="30"/>
      <c r="C49" s="30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>
        <f t="shared" si="4"/>
        <v>0</v>
      </c>
      <c r="Q49" s="39"/>
      <c r="R49" s="39"/>
      <c r="S49" s="39"/>
      <c r="V49" s="59"/>
    </row>
    <row r="50" spans="1:22" ht="12.75">
      <c r="A50" s="30"/>
      <c r="C50" s="39" t="s">
        <v>453</v>
      </c>
      <c r="D50" s="154">
        <v>0</v>
      </c>
      <c r="E50" s="154">
        <v>384</v>
      </c>
      <c r="F50" s="154">
        <v>0</v>
      </c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f t="shared" si="4"/>
        <v>384</v>
      </c>
      <c r="Q50" s="39"/>
      <c r="R50" s="39"/>
      <c r="S50" s="39"/>
      <c r="V50" s="59"/>
    </row>
    <row r="51" spans="1:22" ht="12.75">
      <c r="A51" s="30"/>
      <c r="C51" s="39" t="s">
        <v>454</v>
      </c>
      <c r="D51" s="154"/>
      <c r="E51" s="154"/>
      <c r="F51" s="154" t="s">
        <v>853</v>
      </c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39"/>
      <c r="R51" s="39"/>
      <c r="S51" s="39"/>
      <c r="V51" s="59"/>
    </row>
    <row r="52" spans="1:22" ht="12.75" hidden="1">
      <c r="A52" s="30"/>
      <c r="C52" s="30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39"/>
      <c r="R52" s="39"/>
      <c r="S52" s="39"/>
      <c r="V52" s="59"/>
    </row>
    <row r="53" spans="1:22" ht="12.75">
      <c r="A53" s="43"/>
      <c r="B53" s="42" t="s">
        <v>455</v>
      </c>
      <c r="C53" s="43"/>
      <c r="D53" s="163">
        <f>+D55</f>
        <v>1138084.3</v>
      </c>
      <c r="E53" s="163">
        <f aca="true" t="shared" si="5" ref="E53:S53">SUM(E55:E61)</f>
        <v>1197413.61</v>
      </c>
      <c r="F53" s="163">
        <f t="shared" si="5"/>
        <v>1170117.46</v>
      </c>
      <c r="G53" s="163">
        <f t="shared" si="5"/>
        <v>1158503.89</v>
      </c>
      <c r="H53" s="163">
        <f t="shared" si="5"/>
        <v>1168763.17</v>
      </c>
      <c r="I53" s="163">
        <f t="shared" si="5"/>
        <v>1201138.52</v>
      </c>
      <c r="J53" s="163">
        <f t="shared" si="5"/>
        <v>1176616.38</v>
      </c>
      <c r="K53" s="163">
        <f t="shared" si="5"/>
        <v>1182156.59</v>
      </c>
      <c r="L53" s="163">
        <f t="shared" si="5"/>
        <v>1190415.62</v>
      </c>
      <c r="M53" s="163">
        <f t="shared" si="5"/>
        <v>1164350.86</v>
      </c>
      <c r="N53" s="163">
        <f t="shared" si="5"/>
        <v>1165677.74</v>
      </c>
      <c r="O53" s="163">
        <f t="shared" si="5"/>
        <v>1189693.95</v>
      </c>
      <c r="P53" s="163">
        <f>+P55+P57+P59+P61</f>
        <v>14102932.089999998</v>
      </c>
      <c r="Q53" s="44">
        <f t="shared" si="5"/>
        <v>17100000</v>
      </c>
      <c r="R53" s="44">
        <f t="shared" si="5"/>
        <v>2997067.910000002</v>
      </c>
      <c r="S53" s="44">
        <f t="shared" si="5"/>
        <v>0.794621188888889</v>
      </c>
      <c r="V53" s="59"/>
    </row>
    <row r="54" spans="1:22" ht="12.75" hidden="1">
      <c r="A54" s="30"/>
      <c r="C54" s="30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39"/>
      <c r="R54" s="39"/>
      <c r="S54" s="39"/>
      <c r="V54" s="59"/>
    </row>
    <row r="55" spans="1:22" ht="12.75">
      <c r="A55" s="30"/>
      <c r="B55" s="60"/>
      <c r="C55" s="31" t="s">
        <v>456</v>
      </c>
      <c r="D55" s="164">
        <v>1138084.3</v>
      </c>
      <c r="E55" s="164">
        <v>1197413.61</v>
      </c>
      <c r="F55" s="164">
        <v>1170117.46</v>
      </c>
      <c r="G55" s="164">
        <v>1158503.89</v>
      </c>
      <c r="H55" s="164">
        <v>1168763.17</v>
      </c>
      <c r="I55" s="164">
        <v>1201138.52</v>
      </c>
      <c r="J55" s="164">
        <v>1176616.38</v>
      </c>
      <c r="K55" s="164">
        <v>1182156.59</v>
      </c>
      <c r="L55" s="164">
        <v>1190415.62</v>
      </c>
      <c r="M55" s="164">
        <v>1164350.86</v>
      </c>
      <c r="N55" s="164">
        <v>1165677.74</v>
      </c>
      <c r="O55" s="164">
        <v>1189693.95</v>
      </c>
      <c r="P55" s="154">
        <f>SUM(D55:O55)</f>
        <v>14102932.089999998</v>
      </c>
      <c r="Q55" s="47">
        <v>11700000</v>
      </c>
      <c r="R55" s="39">
        <f>Q55-P55</f>
        <v>-2402932.089999998</v>
      </c>
      <c r="S55" s="49">
        <f>R55/Q55</f>
        <v>-0.20537881111111095</v>
      </c>
      <c r="V55" s="59"/>
    </row>
    <row r="56" spans="1:22" ht="12.75" hidden="1">
      <c r="A56" s="30"/>
      <c r="B56" s="60"/>
      <c r="C56" s="31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54"/>
      <c r="Q56" s="47"/>
      <c r="R56" s="39"/>
      <c r="S56" s="49"/>
      <c r="V56" s="59"/>
    </row>
    <row r="57" spans="1:22" ht="12.75" hidden="1">
      <c r="A57" s="30"/>
      <c r="B57" s="60"/>
      <c r="C57" s="31" t="s">
        <v>457</v>
      </c>
      <c r="D57" s="164"/>
      <c r="E57" s="164"/>
      <c r="F57" s="164"/>
      <c r="G57" s="164" t="s">
        <v>209</v>
      </c>
      <c r="H57" s="164"/>
      <c r="I57" s="164"/>
      <c r="J57" s="164" t="s">
        <v>209</v>
      </c>
      <c r="K57" s="164" t="s">
        <v>209</v>
      </c>
      <c r="L57" s="164" t="s">
        <v>209</v>
      </c>
      <c r="M57" s="164" t="s">
        <v>209</v>
      </c>
      <c r="N57" s="164" t="s">
        <v>209</v>
      </c>
      <c r="O57" s="164"/>
      <c r="P57" s="154">
        <f>SUM(D57:N57)</f>
        <v>0</v>
      </c>
      <c r="Q57" s="47">
        <v>5400000</v>
      </c>
      <c r="R57" s="39">
        <f>Q57-P57</f>
        <v>5400000</v>
      </c>
      <c r="S57" s="49">
        <f>R57/Q57</f>
        <v>1</v>
      </c>
      <c r="V57" s="59"/>
    </row>
    <row r="58" spans="1:22" ht="12.75" hidden="1">
      <c r="A58" s="30"/>
      <c r="B58" s="40"/>
      <c r="C58" s="31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54"/>
      <c r="Q58" s="47"/>
      <c r="R58" s="39"/>
      <c r="S58" s="49"/>
      <c r="V58" s="59"/>
    </row>
    <row r="59" spans="1:22" ht="12.75" hidden="1">
      <c r="A59" s="30"/>
      <c r="B59" s="40"/>
      <c r="C59" s="50" t="s">
        <v>458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54"/>
      <c r="Q59" s="47"/>
      <c r="R59" s="39"/>
      <c r="S59" s="49"/>
      <c r="V59" s="59"/>
    </row>
    <row r="60" spans="1:22" ht="12.75" hidden="1">
      <c r="A60" s="30"/>
      <c r="B60" s="40"/>
      <c r="C60" s="31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54"/>
      <c r="Q60" s="47"/>
      <c r="R60" s="39"/>
      <c r="S60" s="49"/>
      <c r="V60" s="59"/>
    </row>
    <row r="61" spans="1:22" ht="12.75" hidden="1">
      <c r="A61" s="30"/>
      <c r="B61" s="40"/>
      <c r="C61" s="50" t="s">
        <v>459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54"/>
      <c r="Q61" s="47"/>
      <c r="R61" s="39"/>
      <c r="S61" s="49"/>
      <c r="V61" s="59"/>
    </row>
    <row r="62" spans="1:22" ht="12.75" hidden="1">
      <c r="A62" s="30"/>
      <c r="B62" s="40"/>
      <c r="C62" s="31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54"/>
      <c r="Q62" s="47"/>
      <c r="R62" s="39"/>
      <c r="S62" s="49"/>
      <c r="V62" s="59"/>
    </row>
    <row r="63" spans="1:22" ht="12.75">
      <c r="A63" s="43"/>
      <c r="B63" s="42" t="s">
        <v>460</v>
      </c>
      <c r="C63" s="61"/>
      <c r="D63" s="165">
        <f>SUM(D67:D75)</f>
        <v>4871746.68</v>
      </c>
      <c r="E63" s="165">
        <f aca="true" t="shared" si="6" ref="E63:O63">SUM(E65:E75)</f>
        <v>6038622.960000001</v>
      </c>
      <c r="F63" s="165">
        <f t="shared" si="6"/>
        <v>5650993.17</v>
      </c>
      <c r="G63" s="165">
        <f t="shared" si="6"/>
        <v>6210324.0600000005</v>
      </c>
      <c r="H63" s="165">
        <f t="shared" si="6"/>
        <v>6100794.9</v>
      </c>
      <c r="I63" s="165">
        <f t="shared" si="6"/>
        <v>7279218.23</v>
      </c>
      <c r="J63" s="165">
        <f t="shared" si="6"/>
        <v>6731606.83</v>
      </c>
      <c r="K63" s="165">
        <f t="shared" si="6"/>
        <v>7250146.62</v>
      </c>
      <c r="L63" s="165">
        <f t="shared" si="6"/>
        <v>11217966.33</v>
      </c>
      <c r="M63" s="165">
        <f t="shared" si="6"/>
        <v>5611641.279999999</v>
      </c>
      <c r="N63" s="165">
        <f t="shared" si="6"/>
        <v>5593096.33</v>
      </c>
      <c r="O63" s="165">
        <f t="shared" si="6"/>
        <v>12966848.64</v>
      </c>
      <c r="P63" s="165">
        <f>SUM(P67:P75)</f>
        <v>85523006.03</v>
      </c>
      <c r="Q63" s="47"/>
      <c r="R63" s="39"/>
      <c r="S63" s="49"/>
      <c r="V63" s="59"/>
    </row>
    <row r="64" spans="1:22" ht="12.75" hidden="1">
      <c r="A64" s="30"/>
      <c r="B64" s="40"/>
      <c r="C64" s="31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3"/>
      <c r="Q64" s="47"/>
      <c r="R64" s="39"/>
      <c r="S64" s="49"/>
      <c r="V64" s="88"/>
    </row>
    <row r="65" spans="1:22" ht="12.75" hidden="1">
      <c r="A65" s="30"/>
      <c r="B65" s="40"/>
      <c r="C65" s="50" t="s">
        <v>461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3">
        <f>SUM(D65:N65)</f>
        <v>0</v>
      </c>
      <c r="Q65" s="47"/>
      <c r="R65" s="39"/>
      <c r="S65" s="49"/>
      <c r="V65" s="88"/>
    </row>
    <row r="66" spans="1:22" ht="12.75" hidden="1">
      <c r="A66" s="30"/>
      <c r="B66" s="40"/>
      <c r="C66" s="31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3">
        <f>SUM(D66:N66)</f>
        <v>0</v>
      </c>
      <c r="Q66" s="47"/>
      <c r="R66" s="39"/>
      <c r="S66" s="49"/>
      <c r="V66" s="88"/>
    </row>
    <row r="67" spans="1:22" ht="12.75">
      <c r="A67" s="30"/>
      <c r="B67" s="40"/>
      <c r="C67" s="31" t="s">
        <v>462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4414087.63</v>
      </c>
      <c r="M67" s="164">
        <v>0</v>
      </c>
      <c r="N67" s="164">
        <v>0</v>
      </c>
      <c r="O67" s="164">
        <v>380990.57</v>
      </c>
      <c r="P67" s="168">
        <f>SUM(D67:O67)</f>
        <v>4795078.2</v>
      </c>
      <c r="Q67" s="47"/>
      <c r="R67" s="39"/>
      <c r="S67" s="49"/>
      <c r="V67" s="88"/>
    </row>
    <row r="68" spans="1:22" ht="12.75" hidden="1">
      <c r="A68" s="30"/>
      <c r="B68" s="40"/>
      <c r="C68" s="31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3">
        <f>SUM(D68:N68)</f>
        <v>0</v>
      </c>
      <c r="Q68" s="47"/>
      <c r="R68" s="39"/>
      <c r="S68" s="49"/>
      <c r="V68" s="88"/>
    </row>
    <row r="69" spans="1:22" ht="12.75">
      <c r="A69" s="30"/>
      <c r="B69" s="40"/>
      <c r="C69" s="31" t="s">
        <v>463</v>
      </c>
      <c r="D69" s="164">
        <v>0</v>
      </c>
      <c r="E69" s="164">
        <v>77479.97</v>
      </c>
      <c r="F69" s="164">
        <v>0</v>
      </c>
      <c r="G69" s="164">
        <v>296773.5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8">
        <f>SUM(D69:O69)</f>
        <v>374253.47</v>
      </c>
      <c r="Q69" s="47"/>
      <c r="R69" s="39"/>
      <c r="S69" s="49"/>
      <c r="V69" s="88"/>
    </row>
    <row r="70" spans="1:22" ht="12.75" hidden="1">
      <c r="A70" s="30"/>
      <c r="B70" s="40"/>
      <c r="C70" s="31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54"/>
      <c r="Q70" s="47"/>
      <c r="R70" s="39"/>
      <c r="S70" s="49"/>
      <c r="V70" s="88"/>
    </row>
    <row r="71" spans="1:22" ht="12.75">
      <c r="A71" s="30"/>
      <c r="B71" s="40"/>
      <c r="C71" s="31" t="s">
        <v>464</v>
      </c>
      <c r="D71" s="164">
        <v>3601751.26</v>
      </c>
      <c r="E71" s="164">
        <v>3594439.52</v>
      </c>
      <c r="F71" s="164">
        <v>3601000.68</v>
      </c>
      <c r="G71" s="164">
        <v>3595129.52</v>
      </c>
      <c r="H71" s="164">
        <v>3611593</v>
      </c>
      <c r="I71" s="164">
        <v>3613203</v>
      </c>
      <c r="J71" s="164">
        <v>3626615.9</v>
      </c>
      <c r="K71" s="164">
        <v>3639278.22</v>
      </c>
      <c r="L71" s="164">
        <v>3645086.46</v>
      </c>
      <c r="M71" s="164">
        <v>3630659.38</v>
      </c>
      <c r="N71" s="164">
        <v>3625478.22</v>
      </c>
      <c r="O71" s="164">
        <v>3772868.06</v>
      </c>
      <c r="P71" s="154">
        <f>SUM(D71:O71)</f>
        <v>43557103.22</v>
      </c>
      <c r="Q71" s="47"/>
      <c r="R71" s="39"/>
      <c r="S71" s="49"/>
      <c r="V71" s="88"/>
    </row>
    <row r="72" spans="1:22" ht="12.75" hidden="1">
      <c r="A72" s="30"/>
      <c r="B72" s="40"/>
      <c r="C72" s="31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54"/>
      <c r="Q72" s="47"/>
      <c r="R72" s="39"/>
      <c r="S72" s="49"/>
      <c r="V72" s="88"/>
    </row>
    <row r="73" spans="1:22" ht="12.75" hidden="1">
      <c r="A73" s="30"/>
      <c r="B73" s="40"/>
      <c r="C73" s="50" t="s">
        <v>465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54"/>
      <c r="Q73" s="47"/>
      <c r="R73" s="39"/>
      <c r="S73" s="49"/>
      <c r="V73" s="88"/>
    </row>
    <row r="74" spans="1:22" ht="12.75" hidden="1">
      <c r="A74" s="30"/>
      <c r="B74" s="40"/>
      <c r="C74" s="31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54"/>
      <c r="Q74" s="47"/>
      <c r="R74" s="39"/>
      <c r="S74" s="49"/>
      <c r="V74" s="88"/>
    </row>
    <row r="75" spans="1:22" ht="12.75">
      <c r="A75" s="39"/>
      <c r="B75" s="60"/>
      <c r="C75" s="62" t="s">
        <v>466</v>
      </c>
      <c r="D75" s="164">
        <v>1269995.42</v>
      </c>
      <c r="E75" s="164">
        <v>2366703.47</v>
      </c>
      <c r="F75" s="164">
        <v>2049992.49</v>
      </c>
      <c r="G75" s="164">
        <v>2318421.04</v>
      </c>
      <c r="H75" s="164">
        <v>2489201.9</v>
      </c>
      <c r="I75" s="164">
        <v>3666015.23</v>
      </c>
      <c r="J75" s="164">
        <v>3104990.93</v>
      </c>
      <c r="K75" s="164">
        <v>3610868.4</v>
      </c>
      <c r="L75" s="164">
        <v>3158792.24</v>
      </c>
      <c r="M75" s="164">
        <v>1980981.9</v>
      </c>
      <c r="N75" s="164">
        <v>1967618.11</v>
      </c>
      <c r="O75" s="164">
        <v>8812990.01</v>
      </c>
      <c r="P75" s="154">
        <f>SUM(D75:O75)</f>
        <v>36796571.13999999</v>
      </c>
      <c r="Q75" s="47">
        <v>67952004</v>
      </c>
      <c r="R75" s="39">
        <f>Q75-P75</f>
        <v>31155432.860000007</v>
      </c>
      <c r="S75" s="49">
        <f>R75/Q75</f>
        <v>0.45849174455546604</v>
      </c>
      <c r="V75" s="88"/>
    </row>
    <row r="76" spans="1:22" ht="12.75">
      <c r="A76" s="30"/>
      <c r="B76" s="40"/>
      <c r="C76" s="62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54"/>
      <c r="Q76" s="47"/>
      <c r="R76" s="39"/>
      <c r="S76" s="49"/>
      <c r="V76" s="59"/>
    </row>
    <row r="77" spans="1:22" ht="12.75" hidden="1">
      <c r="A77" s="30"/>
      <c r="B77" s="64" t="s">
        <v>467</v>
      </c>
      <c r="C77" s="65"/>
      <c r="D77" s="47">
        <f>SUM(D87)</f>
        <v>0</v>
      </c>
      <c r="E77" s="47">
        <f aca="true" t="shared" si="7" ref="E77:P77">SUM(E87)</f>
        <v>0</v>
      </c>
      <c r="F77" s="47">
        <f t="shared" si="7"/>
        <v>0</v>
      </c>
      <c r="G77" s="47">
        <f>SUM(D77)</f>
        <v>0</v>
      </c>
      <c r="H77" s="47">
        <f t="shared" si="7"/>
        <v>0</v>
      </c>
      <c r="I77" s="47">
        <f t="shared" si="7"/>
        <v>0</v>
      </c>
      <c r="J77" s="47">
        <f t="shared" si="7"/>
        <v>0</v>
      </c>
      <c r="K77" s="47">
        <f t="shared" si="7"/>
        <v>0</v>
      </c>
      <c r="L77" s="47">
        <f t="shared" si="7"/>
        <v>0</v>
      </c>
      <c r="M77" s="47">
        <f t="shared" si="7"/>
        <v>0</v>
      </c>
      <c r="N77" s="47">
        <f t="shared" si="7"/>
        <v>0</v>
      </c>
      <c r="O77" s="47"/>
      <c r="P77" s="47">
        <f t="shared" si="7"/>
        <v>0</v>
      </c>
      <c r="Q77" s="47"/>
      <c r="R77" s="39"/>
      <c r="S77" s="39"/>
      <c r="V77" s="88"/>
    </row>
    <row r="78" spans="1:22" ht="12.75" hidden="1">
      <c r="A78" s="30"/>
      <c r="B78" s="32"/>
      <c r="C78" s="39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39">
        <f>SUM(D78:N78)</f>
        <v>0</v>
      </c>
      <c r="Q78" s="30"/>
      <c r="R78" s="30"/>
      <c r="S78" s="30"/>
      <c r="V78" s="88"/>
    </row>
    <row r="79" spans="1:22" ht="12.75" hidden="1">
      <c r="A79" s="30"/>
      <c r="B79" s="32"/>
      <c r="C79" s="30"/>
      <c r="D79" s="30"/>
      <c r="E79" s="30"/>
      <c r="F79" s="32" t="s">
        <v>468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V79" s="88"/>
    </row>
    <row r="80" spans="1:22" ht="12.75" hidden="1">
      <c r="A80" s="30"/>
      <c r="B80" s="32"/>
      <c r="C80" s="30"/>
      <c r="D80" s="30"/>
      <c r="E80" s="30"/>
      <c r="F80" s="32" t="s">
        <v>469</v>
      </c>
      <c r="G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V80" s="88"/>
    </row>
    <row r="81" spans="2:22" ht="12.75" hidden="1">
      <c r="B81" s="32"/>
      <c r="F81" s="30" t="s">
        <v>470</v>
      </c>
      <c r="V81" s="88"/>
    </row>
    <row r="82" spans="2:22" ht="12.75" hidden="1">
      <c r="B82" s="32"/>
      <c r="F82" s="32" t="s">
        <v>471</v>
      </c>
      <c r="V82" s="88"/>
    </row>
    <row r="83" spans="2:22" ht="12.75" hidden="1">
      <c r="B83" s="32"/>
      <c r="F83" s="30"/>
      <c r="V83" s="88"/>
    </row>
    <row r="84" spans="2:22" ht="12.75" hidden="1">
      <c r="B84" s="32"/>
      <c r="V84" s="88"/>
    </row>
    <row r="85" spans="2:22" ht="12.75" hidden="1">
      <c r="B85" s="32"/>
      <c r="F85" s="30" t="s">
        <v>472</v>
      </c>
      <c r="V85" s="88"/>
    </row>
    <row r="86" ht="12.75" hidden="1">
      <c r="V86" s="88"/>
    </row>
    <row r="87" spans="3:22" ht="12.75" hidden="1">
      <c r="C87" s="45" t="s">
        <v>473</v>
      </c>
      <c r="V87" s="88"/>
    </row>
    <row r="88" spans="3:22" ht="12.75" hidden="1">
      <c r="C88" s="65" t="s">
        <v>474</v>
      </c>
      <c r="V88" s="88"/>
    </row>
    <row r="89" ht="12.75" hidden="1">
      <c r="V89" s="88"/>
    </row>
    <row r="90" spans="2:22" ht="12.75" hidden="1">
      <c r="B90" s="64" t="s">
        <v>475</v>
      </c>
      <c r="C90" s="65"/>
      <c r="D90" s="32">
        <f>SUM(D92:D94)</f>
        <v>0</v>
      </c>
      <c r="E90" s="32">
        <f aca="true" t="shared" si="8" ref="E90:P90">SUM(E92:E94)</f>
        <v>0</v>
      </c>
      <c r="F90" s="32">
        <f t="shared" si="8"/>
        <v>0</v>
      </c>
      <c r="G90" s="32">
        <f t="shared" si="8"/>
        <v>0</v>
      </c>
      <c r="H90" s="32">
        <f t="shared" si="8"/>
        <v>0</v>
      </c>
      <c r="I90" s="32">
        <f t="shared" si="8"/>
        <v>0</v>
      </c>
      <c r="J90" s="32">
        <f t="shared" si="8"/>
        <v>0</v>
      </c>
      <c r="K90" s="32">
        <f t="shared" si="8"/>
        <v>0</v>
      </c>
      <c r="L90" s="32">
        <f t="shared" si="8"/>
        <v>0</v>
      </c>
      <c r="M90" s="32">
        <f t="shared" si="8"/>
        <v>0</v>
      </c>
      <c r="N90" s="32">
        <f t="shared" si="8"/>
        <v>0</v>
      </c>
      <c r="P90" s="32">
        <f t="shared" si="8"/>
        <v>0</v>
      </c>
      <c r="V90" s="88"/>
    </row>
    <row r="91" ht="12.75" hidden="1">
      <c r="V91" s="88"/>
    </row>
    <row r="92" spans="3:22" ht="12.75" hidden="1">
      <c r="C92" s="45" t="s">
        <v>476</v>
      </c>
      <c r="V92" s="88"/>
    </row>
    <row r="93" ht="12.75" hidden="1">
      <c r="V93" s="88"/>
    </row>
    <row r="94" spans="3:22" ht="12.75" hidden="1">
      <c r="C94" s="45" t="s">
        <v>477</v>
      </c>
      <c r="V94" s="88"/>
    </row>
    <row r="95" spans="4:22" ht="12.75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63"/>
      <c r="V95" s="88"/>
    </row>
    <row r="96" spans="4:15" ht="12.75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5:15" ht="12.75">
      <c r="E97" s="33"/>
      <c r="F97" s="33"/>
      <c r="G97" s="33"/>
      <c r="H97" s="33"/>
      <c r="I97" s="33"/>
      <c r="J97" s="33"/>
      <c r="K97" s="183"/>
      <c r="L97" s="33"/>
      <c r="M97" s="33"/>
      <c r="N97" s="33"/>
      <c r="O97" s="33"/>
    </row>
    <row r="98" ht="12.75">
      <c r="E98" s="33"/>
    </row>
    <row r="104" spans="6:7" ht="12.75">
      <c r="F104" s="66"/>
      <c r="G104" s="66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landscape" scale="60" r:id="rId1"/>
  <headerFooter alignWithMargins="0">
    <oddHeader>&amp;C&amp;16XV AYUNTAMIENTO DE COMONDU
TESORERIA GENERAL MUNICIPAL
PRESUPUESTO DE EGRESOS  EJERCIDO 2017
</oddHeader>
  </headerFooter>
  <ignoredErrors>
    <ignoredError sqref="D13:N18 D20:N22 D29:N32 P26 E56:N62 E63:N63 D56:D62 D63 E49:N49 D49 D34:N34 F33:N33 D24:N24 D37 D23:N23 D51:D54 E52:N54 E51 G51:N51 K37 N37 P13:P18 P20:P22 P34 P24 P23 O23:O63" unlockedFormula="1"/>
    <ignoredError sqref="P63 P56:P62 P54 P51:P52" formula="1" unlockedFormula="1"/>
    <ignoredError sqref="P53 P55 P64:P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57"/>
  <sheetViews>
    <sheetView showGridLines="0" zoomScalePageLayoutView="0" workbookViewId="0" topLeftCell="A1">
      <pane xSplit="3" ySplit="6" topLeftCell="D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O1" sqref="O1:O16384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3.00390625" style="32" customWidth="1"/>
    <col min="4" max="14" width="11.7109375" style="32" bestFit="1" customWidth="1"/>
    <col min="15" max="15" width="11.7109375" style="32" customWidth="1"/>
    <col min="16" max="16" width="12.7109375" style="32" bestFit="1" customWidth="1"/>
    <col min="17" max="17" width="10.421875" style="32" hidden="1" customWidth="1"/>
    <col min="18" max="18" width="9.421875" style="32" hidden="1" customWidth="1"/>
    <col min="19" max="19" width="9.421875" style="67" hidden="1" customWidth="1"/>
    <col min="20" max="21" width="9.421875" style="32" hidden="1" customWidth="1"/>
    <col min="22" max="16384" width="9.140625" style="32" customWidth="1"/>
  </cols>
  <sheetData>
    <row r="1" spans="4:15" ht="1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ht="15" hidden="1"/>
    <row r="4" ht="15" hidden="1"/>
    <row r="5" spans="1:17" ht="15">
      <c r="A5" s="68"/>
      <c r="B5" s="6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0" t="s">
        <v>0</v>
      </c>
      <c r="Q5" s="34" t="s">
        <v>417</v>
      </c>
    </row>
    <row r="6" spans="1:19" s="34" customFormat="1" ht="12.75">
      <c r="A6" s="70"/>
      <c r="B6" s="71"/>
      <c r="C6" s="70"/>
      <c r="D6" s="70" t="s">
        <v>418</v>
      </c>
      <c r="E6" s="70" t="s">
        <v>419</v>
      </c>
      <c r="F6" s="70" t="s">
        <v>420</v>
      </c>
      <c r="G6" s="70" t="s">
        <v>421</v>
      </c>
      <c r="H6" s="70" t="s">
        <v>422</v>
      </c>
      <c r="I6" s="70" t="s">
        <v>423</v>
      </c>
      <c r="J6" s="70" t="s">
        <v>424</v>
      </c>
      <c r="K6" s="70" t="s">
        <v>425</v>
      </c>
      <c r="L6" s="70" t="s">
        <v>426</v>
      </c>
      <c r="M6" s="70" t="s">
        <v>427</v>
      </c>
      <c r="N6" s="70" t="s">
        <v>428</v>
      </c>
      <c r="O6" s="70" t="s">
        <v>855</v>
      </c>
      <c r="P6" s="70" t="s">
        <v>856</v>
      </c>
      <c r="Q6" s="34" t="s">
        <v>429</v>
      </c>
      <c r="R6" s="34" t="s">
        <v>430</v>
      </c>
      <c r="S6" s="72" t="s">
        <v>431</v>
      </c>
    </row>
    <row r="7" spans="1:19" s="30" customFormat="1" ht="12.75">
      <c r="A7" s="36" t="s">
        <v>478</v>
      </c>
      <c r="B7" s="73"/>
      <c r="C7" s="36"/>
      <c r="D7" s="162">
        <f>+D9+D29+D37+D64+D85+D102+D108+D121+D130</f>
        <v>1656859.74</v>
      </c>
      <c r="E7" s="162">
        <f aca="true" t="shared" si="0" ref="E7:O7">+E9+E29+E37+E64+E85+E102+E108+E121+E130</f>
        <v>2090626.9900000002</v>
      </c>
      <c r="F7" s="162">
        <f t="shared" si="0"/>
        <v>2561229.36</v>
      </c>
      <c r="G7" s="162">
        <f t="shared" si="0"/>
        <v>1885571.22</v>
      </c>
      <c r="H7" s="162">
        <f t="shared" si="0"/>
        <v>2713131.7399999998</v>
      </c>
      <c r="I7" s="162">
        <f t="shared" si="0"/>
        <v>2798458.8700000006</v>
      </c>
      <c r="J7" s="162">
        <f t="shared" si="0"/>
        <v>2995686.4400000004</v>
      </c>
      <c r="K7" s="162">
        <f t="shared" si="0"/>
        <v>3906276.7800000003</v>
      </c>
      <c r="L7" s="162">
        <f t="shared" si="0"/>
        <v>2774405.88</v>
      </c>
      <c r="M7" s="162">
        <f t="shared" si="0"/>
        <v>2518120.88</v>
      </c>
      <c r="N7" s="162">
        <f t="shared" si="0"/>
        <v>2545629.29</v>
      </c>
      <c r="O7" s="162">
        <f t="shared" si="0"/>
        <v>2793823.84</v>
      </c>
      <c r="P7" s="162">
        <f>+P9+P29+P37+P64+P85+P102+P108+P121+P130</f>
        <v>31239821.03</v>
      </c>
      <c r="Q7" s="30" t="e">
        <f>Q9+Q29+Q130+#REF!+#REF!</f>
        <v>#REF!</v>
      </c>
      <c r="R7" s="30" t="e">
        <f>R9+R29+R130+#REF!+#REF!</f>
        <v>#REF!</v>
      </c>
      <c r="S7" s="74"/>
    </row>
    <row r="8" spans="1:20" ht="15.75" hidden="1">
      <c r="A8" s="75"/>
      <c r="B8" s="69"/>
      <c r="C8" s="68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39"/>
      <c r="R8" s="39"/>
      <c r="S8" s="49"/>
      <c r="T8" s="39"/>
    </row>
    <row r="9" spans="1:19" s="43" customFormat="1" ht="12">
      <c r="A9" s="76"/>
      <c r="B9" s="77" t="s">
        <v>479</v>
      </c>
      <c r="C9" s="56"/>
      <c r="D9" s="167">
        <f>SUM(D12:D26)</f>
        <v>46173.69</v>
      </c>
      <c r="E9" s="167">
        <f aca="true" t="shared" si="1" ref="E9:P9">SUM(E12:E26)</f>
        <v>89841.78</v>
      </c>
      <c r="F9" s="167">
        <f t="shared" si="1"/>
        <v>65463.44</v>
      </c>
      <c r="G9" s="167">
        <f t="shared" si="1"/>
        <v>52857.72</v>
      </c>
      <c r="H9" s="167">
        <f t="shared" si="1"/>
        <v>146853.78</v>
      </c>
      <c r="I9" s="167">
        <f t="shared" si="1"/>
        <v>91467.18</v>
      </c>
      <c r="J9" s="167">
        <f t="shared" si="1"/>
        <v>164527.25</v>
      </c>
      <c r="K9" s="167">
        <f t="shared" si="1"/>
        <v>313626.97</v>
      </c>
      <c r="L9" s="167">
        <f t="shared" si="1"/>
        <v>187109.46</v>
      </c>
      <c r="M9" s="167">
        <f t="shared" si="1"/>
        <v>134235.38</v>
      </c>
      <c r="N9" s="167">
        <f t="shared" si="1"/>
        <v>154615.21</v>
      </c>
      <c r="O9" s="167">
        <f t="shared" si="1"/>
        <v>146377.7</v>
      </c>
      <c r="P9" s="167">
        <f t="shared" si="1"/>
        <v>1593149.56</v>
      </c>
      <c r="Q9" s="43">
        <f>SUM(Q12:Q23)</f>
        <v>632000</v>
      </c>
      <c r="R9" s="43">
        <f>SUM(R12:R23)</f>
        <v>-208870.19</v>
      </c>
      <c r="S9" s="78">
        <f>R9/Q9</f>
        <v>-0.3304908069620253</v>
      </c>
    </row>
    <row r="10" spans="1:20" ht="12.75">
      <c r="A10" s="68"/>
      <c r="B10" s="77" t="s">
        <v>480</v>
      </c>
      <c r="C10" s="5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39"/>
      <c r="R10" s="39"/>
      <c r="S10" s="49"/>
      <c r="T10" s="39"/>
    </row>
    <row r="11" spans="1:20" ht="12.75" hidden="1">
      <c r="A11" s="68"/>
      <c r="B11" s="77"/>
      <c r="C11" s="5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39"/>
      <c r="R11" s="39"/>
      <c r="S11" s="49"/>
      <c r="T11" s="39"/>
    </row>
    <row r="12" spans="1:19" s="39" customFormat="1" ht="11.25">
      <c r="A12" s="53"/>
      <c r="B12" s="69"/>
      <c r="C12" s="53" t="s">
        <v>481</v>
      </c>
      <c r="D12" s="166">
        <v>19520.98</v>
      </c>
      <c r="E12" s="166">
        <v>22046.35</v>
      </c>
      <c r="F12" s="166">
        <v>26909.4</v>
      </c>
      <c r="G12" s="166">
        <v>10659.2</v>
      </c>
      <c r="H12" s="166">
        <v>107814.89</v>
      </c>
      <c r="I12" s="166">
        <v>16403.96</v>
      </c>
      <c r="J12" s="166">
        <v>62434.73</v>
      </c>
      <c r="K12" s="166">
        <v>82926.94</v>
      </c>
      <c r="L12" s="166">
        <v>88635.89</v>
      </c>
      <c r="M12" s="166">
        <v>5684.04</v>
      </c>
      <c r="N12" s="166">
        <v>50697.1</v>
      </c>
      <c r="O12" s="166">
        <v>11047.96</v>
      </c>
      <c r="P12" s="166">
        <f>SUM(D12:O12)</f>
        <v>504781.44</v>
      </c>
      <c r="Q12" s="39">
        <v>377000</v>
      </c>
      <c r="R12" s="39">
        <f>Q12-P12</f>
        <v>-127781.44</v>
      </c>
      <c r="S12" s="49">
        <f>R12/Q12</f>
        <v>-0.33894281167108753</v>
      </c>
    </row>
    <row r="13" spans="1:19" s="39" customFormat="1" ht="11.25" hidden="1">
      <c r="A13" s="53"/>
      <c r="B13" s="69"/>
      <c r="C13" s="53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>
        <f aca="true" t="shared" si="2" ref="P13:P26">SUM(D13:O13)</f>
        <v>0</v>
      </c>
      <c r="S13" s="49"/>
    </row>
    <row r="14" spans="1:19" s="39" customFormat="1" ht="11.25">
      <c r="A14" s="53"/>
      <c r="B14" s="69"/>
      <c r="C14" s="53" t="s">
        <v>482</v>
      </c>
      <c r="D14" s="166">
        <v>6398</v>
      </c>
      <c r="E14" s="166">
        <v>5022.77</v>
      </c>
      <c r="F14" s="166">
        <v>3365</v>
      </c>
      <c r="G14" s="166">
        <v>7097.89</v>
      </c>
      <c r="H14" s="166">
        <v>2293</v>
      </c>
      <c r="I14" s="166">
        <v>3989.2</v>
      </c>
      <c r="J14" s="166">
        <v>0</v>
      </c>
      <c r="K14" s="166">
        <v>11057</v>
      </c>
      <c r="L14" s="166">
        <v>2441.6</v>
      </c>
      <c r="M14" s="166">
        <v>4913.39</v>
      </c>
      <c r="N14" s="166">
        <v>8566.2</v>
      </c>
      <c r="O14" s="166">
        <v>19259.08</v>
      </c>
      <c r="P14" s="166">
        <f t="shared" si="2"/>
        <v>74403.13</v>
      </c>
      <c r="S14" s="49"/>
    </row>
    <row r="15" spans="1:19" s="39" customFormat="1" ht="11.25" hidden="1">
      <c r="A15" s="53"/>
      <c r="B15" s="69"/>
      <c r="C15" s="53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>
        <f t="shared" si="2"/>
        <v>0</v>
      </c>
      <c r="S15" s="49"/>
    </row>
    <row r="16" spans="1:19" s="39" customFormat="1" ht="11.25">
      <c r="A16" s="53"/>
      <c r="B16" s="69"/>
      <c r="C16" s="53" t="s">
        <v>483</v>
      </c>
      <c r="D16" s="166"/>
      <c r="E16" s="166"/>
      <c r="F16" s="166"/>
      <c r="G16" s="166"/>
      <c r="H16" s="166"/>
      <c r="I16" s="166"/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/>
      <c r="P16" s="166">
        <f t="shared" si="2"/>
        <v>0</v>
      </c>
      <c r="S16" s="49"/>
    </row>
    <row r="17" spans="1:19" s="39" customFormat="1" ht="11.25" hidden="1">
      <c r="A17" s="53"/>
      <c r="B17" s="69"/>
      <c r="C17" s="80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>
        <f t="shared" si="2"/>
        <v>0</v>
      </c>
      <c r="S17" s="49"/>
    </row>
    <row r="18" spans="1:19" s="39" customFormat="1" ht="11.25">
      <c r="A18" s="53"/>
      <c r="B18" s="69"/>
      <c r="C18" s="53" t="s">
        <v>484</v>
      </c>
      <c r="D18" s="166">
        <v>11922.62</v>
      </c>
      <c r="E18" s="166">
        <v>21422.16</v>
      </c>
      <c r="F18" s="166">
        <v>6287.4</v>
      </c>
      <c r="G18" s="166">
        <v>6070.61</v>
      </c>
      <c r="H18" s="166">
        <v>5580.23</v>
      </c>
      <c r="I18" s="166">
        <v>13034.6</v>
      </c>
      <c r="J18" s="166">
        <v>10582</v>
      </c>
      <c r="K18" s="166">
        <v>21950.16</v>
      </c>
      <c r="L18" s="166">
        <v>12974.57</v>
      </c>
      <c r="M18" s="166">
        <v>15653.94</v>
      </c>
      <c r="N18" s="166">
        <v>5153.56</v>
      </c>
      <c r="O18" s="166">
        <v>20725.62</v>
      </c>
      <c r="P18" s="166">
        <f t="shared" si="2"/>
        <v>151357.47</v>
      </c>
      <c r="S18" s="49"/>
    </row>
    <row r="19" spans="1:19" s="39" customFormat="1" ht="11.25" hidden="1">
      <c r="A19" s="53"/>
      <c r="B19" s="69"/>
      <c r="C19" s="5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>
        <f t="shared" si="2"/>
        <v>0</v>
      </c>
      <c r="S19" s="49"/>
    </row>
    <row r="20" spans="1:19" s="39" customFormat="1" ht="11.25">
      <c r="A20" s="53"/>
      <c r="B20" s="69"/>
      <c r="C20" s="53" t="s">
        <v>485</v>
      </c>
      <c r="D20" s="166">
        <v>0</v>
      </c>
      <c r="E20" s="166">
        <v>6385.8</v>
      </c>
      <c r="F20" s="166">
        <v>6087.2</v>
      </c>
      <c r="G20" s="166">
        <v>2173.84</v>
      </c>
      <c r="H20" s="166">
        <v>13302.88</v>
      </c>
      <c r="I20" s="166">
        <v>7464.76</v>
      </c>
      <c r="J20" s="166">
        <v>72005.84</v>
      </c>
      <c r="K20" s="166">
        <v>83636</v>
      </c>
      <c r="L20" s="166">
        <v>75933.6</v>
      </c>
      <c r="M20" s="166">
        <v>82522</v>
      </c>
      <c r="N20" s="166">
        <v>74788</v>
      </c>
      <c r="O20" s="166">
        <v>82058.98</v>
      </c>
      <c r="P20" s="166">
        <f t="shared" si="2"/>
        <v>506358.9</v>
      </c>
      <c r="S20" s="49"/>
    </row>
    <row r="21" spans="1:19" s="39" customFormat="1" ht="11.25" hidden="1">
      <c r="A21" s="53"/>
      <c r="B21" s="69"/>
      <c r="C21" s="53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>
        <f t="shared" si="2"/>
        <v>0</v>
      </c>
      <c r="S21" s="49"/>
    </row>
    <row r="22" spans="1:19" s="39" customFormat="1" ht="11.25">
      <c r="A22" s="53"/>
      <c r="B22" s="69"/>
      <c r="C22" s="53" t="s">
        <v>486</v>
      </c>
      <c r="D22" s="166">
        <v>8332.09</v>
      </c>
      <c r="E22" s="166">
        <v>34964.7</v>
      </c>
      <c r="F22" s="166">
        <v>22814.44</v>
      </c>
      <c r="G22" s="166">
        <v>26856.18</v>
      </c>
      <c r="H22" s="166">
        <v>17862.78</v>
      </c>
      <c r="I22" s="166">
        <v>30563.79</v>
      </c>
      <c r="J22" s="166">
        <v>19504.68</v>
      </c>
      <c r="K22" s="166">
        <v>113907.87</v>
      </c>
      <c r="L22" s="166">
        <v>7123.8</v>
      </c>
      <c r="M22" s="166">
        <v>25462.01</v>
      </c>
      <c r="N22" s="166">
        <v>15410.35</v>
      </c>
      <c r="O22" s="166">
        <v>13286.06</v>
      </c>
      <c r="P22" s="166">
        <f t="shared" si="2"/>
        <v>336088.75</v>
      </c>
      <c r="Q22" s="39">
        <v>255000</v>
      </c>
      <c r="R22" s="39">
        <f>Q22-P22</f>
        <v>-81088.75</v>
      </c>
      <c r="S22" s="49">
        <f>R22/Q22</f>
        <v>-0.31799509803921566</v>
      </c>
    </row>
    <row r="23" spans="1:19" s="39" customFormat="1" ht="11.25" hidden="1">
      <c r="A23" s="53"/>
      <c r="B23" s="69"/>
      <c r="C23" s="53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>
        <f t="shared" si="2"/>
        <v>0</v>
      </c>
      <c r="S23" s="49"/>
    </row>
    <row r="24" spans="1:19" s="39" customFormat="1" ht="11.25">
      <c r="A24" s="53"/>
      <c r="B24" s="69"/>
      <c r="C24" s="53" t="s">
        <v>487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>
        <v>0</v>
      </c>
      <c r="N24" s="166">
        <v>0</v>
      </c>
      <c r="O24" s="166"/>
      <c r="P24" s="166">
        <f t="shared" si="2"/>
        <v>0</v>
      </c>
      <c r="S24" s="49"/>
    </row>
    <row r="25" spans="1:19" s="39" customFormat="1" ht="11.25" hidden="1">
      <c r="A25" s="53"/>
      <c r="B25" s="69"/>
      <c r="C25" s="53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>
        <f t="shared" si="2"/>
        <v>0</v>
      </c>
      <c r="S25" s="49"/>
    </row>
    <row r="26" spans="1:19" s="39" customFormat="1" ht="11.25">
      <c r="A26" s="53"/>
      <c r="B26" s="69"/>
      <c r="C26" s="53" t="s">
        <v>488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20010.87</v>
      </c>
      <c r="J26" s="166">
        <v>0</v>
      </c>
      <c r="K26" s="166">
        <v>149</v>
      </c>
      <c r="L26" s="166">
        <v>0</v>
      </c>
      <c r="M26" s="166">
        <v>0</v>
      </c>
      <c r="N26" s="166">
        <v>0</v>
      </c>
      <c r="O26" s="166">
        <v>0</v>
      </c>
      <c r="P26" s="166">
        <f t="shared" si="2"/>
        <v>20159.87</v>
      </c>
      <c r="S26" s="49"/>
    </row>
    <row r="27" spans="1:19" s="39" customFormat="1" ht="11.25">
      <c r="A27" s="53"/>
      <c r="B27" s="69"/>
      <c r="C27" s="53" t="s">
        <v>489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S27" s="49"/>
    </row>
    <row r="28" spans="1:19" s="39" customFormat="1" ht="11.25" hidden="1">
      <c r="A28" s="53"/>
      <c r="B28" s="69"/>
      <c r="C28" s="5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S28" s="49"/>
    </row>
    <row r="29" spans="1:19" s="44" customFormat="1" ht="12">
      <c r="A29" s="56"/>
      <c r="B29" s="77" t="s">
        <v>490</v>
      </c>
      <c r="C29" s="56"/>
      <c r="D29" s="167">
        <f>SUM(D31:D35)</f>
        <v>15776.8</v>
      </c>
      <c r="E29" s="167">
        <f aca="true" t="shared" si="3" ref="E29:P29">SUM(E31:E35)</f>
        <v>71327.19</v>
      </c>
      <c r="F29" s="167">
        <f t="shared" si="3"/>
        <v>53358.01</v>
      </c>
      <c r="G29" s="167">
        <f t="shared" si="3"/>
        <v>113390.52</v>
      </c>
      <c r="H29" s="167">
        <f t="shared" si="3"/>
        <v>28519.36</v>
      </c>
      <c r="I29" s="167">
        <f t="shared" si="3"/>
        <v>31937.379999999997</v>
      </c>
      <c r="J29" s="167">
        <f t="shared" si="3"/>
        <v>245667.8</v>
      </c>
      <c r="K29" s="167">
        <f t="shared" si="3"/>
        <v>213835.23</v>
      </c>
      <c r="L29" s="167">
        <f t="shared" si="3"/>
        <v>75096.81</v>
      </c>
      <c r="M29" s="167">
        <f t="shared" si="3"/>
        <v>47692.07000000001</v>
      </c>
      <c r="N29" s="167">
        <f t="shared" si="3"/>
        <v>73390.98</v>
      </c>
      <c r="O29" s="167">
        <f t="shared" si="3"/>
        <v>120616.01000000001</v>
      </c>
      <c r="P29" s="167">
        <f t="shared" si="3"/>
        <v>1090608.16</v>
      </c>
      <c r="Q29" s="44">
        <f>SUM(Q31:Q31)</f>
        <v>1742000</v>
      </c>
      <c r="R29" s="44">
        <f>SUM(R31:R31)</f>
        <v>746091.98</v>
      </c>
      <c r="S29" s="81">
        <f>R29/Q29</f>
        <v>0.42829619977037886</v>
      </c>
    </row>
    <row r="30" spans="1:20" ht="12.75" hidden="1">
      <c r="A30" s="68"/>
      <c r="B30" s="69"/>
      <c r="C30" s="68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39"/>
      <c r="R30" s="39"/>
      <c r="S30" s="49"/>
      <c r="T30" s="39"/>
    </row>
    <row r="31" spans="1:19" s="39" customFormat="1" ht="11.25">
      <c r="A31" s="53"/>
      <c r="B31" s="69"/>
      <c r="C31" s="53" t="s">
        <v>491</v>
      </c>
      <c r="D31" s="166">
        <v>14548.59</v>
      </c>
      <c r="E31" s="166">
        <v>65020.32</v>
      </c>
      <c r="F31" s="166">
        <v>49622.64</v>
      </c>
      <c r="G31" s="166">
        <v>110435.86</v>
      </c>
      <c r="H31" s="166">
        <v>24916.77</v>
      </c>
      <c r="I31" s="166">
        <v>22858.53</v>
      </c>
      <c r="J31" s="166">
        <v>209435.55</v>
      </c>
      <c r="K31" s="166">
        <v>209336.79</v>
      </c>
      <c r="L31" s="166">
        <v>71837.94</v>
      </c>
      <c r="M31" s="166">
        <v>44639.23</v>
      </c>
      <c r="N31" s="166">
        <v>70522.61</v>
      </c>
      <c r="O31" s="166">
        <v>102733.19</v>
      </c>
      <c r="P31" s="166">
        <f>SUM(D31:O31)</f>
        <v>995908.02</v>
      </c>
      <c r="Q31" s="39">
        <v>1742000</v>
      </c>
      <c r="R31" s="39">
        <f>Q31-P31</f>
        <v>746091.98</v>
      </c>
      <c r="S31" s="49">
        <f>R31/Q31</f>
        <v>0.42829619977037886</v>
      </c>
    </row>
    <row r="32" spans="1:19" s="39" customFormat="1" ht="11.25" hidden="1">
      <c r="A32" s="53"/>
      <c r="B32" s="69"/>
      <c r="C32" s="53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>
        <f>SUM(D32:O32)</f>
        <v>0</v>
      </c>
      <c r="S32" s="49"/>
    </row>
    <row r="33" spans="1:20" ht="12.75">
      <c r="A33" s="68"/>
      <c r="B33" s="69"/>
      <c r="C33" s="53" t="s">
        <v>492</v>
      </c>
      <c r="D33" s="166">
        <v>0</v>
      </c>
      <c r="E33" s="166">
        <v>4725</v>
      </c>
      <c r="F33" s="166">
        <v>1800</v>
      </c>
      <c r="G33" s="166">
        <v>0</v>
      </c>
      <c r="H33" s="166">
        <v>1600</v>
      </c>
      <c r="I33" s="166">
        <v>3535</v>
      </c>
      <c r="J33" s="166">
        <v>28000</v>
      </c>
      <c r="K33" s="166">
        <v>0</v>
      </c>
      <c r="L33" s="166">
        <v>600</v>
      </c>
      <c r="M33" s="166">
        <v>0</v>
      </c>
      <c r="N33" s="166">
        <v>0</v>
      </c>
      <c r="O33" s="166">
        <v>7840</v>
      </c>
      <c r="P33" s="166">
        <f>SUM(D33:O33)</f>
        <v>48100</v>
      </c>
      <c r="Q33" s="39"/>
      <c r="R33" s="39"/>
      <c r="S33" s="49"/>
      <c r="T33" s="39"/>
    </row>
    <row r="34" spans="1:20" ht="12.75" hidden="1">
      <c r="A34" s="68"/>
      <c r="B34" s="69"/>
      <c r="C34" s="53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>
        <f>SUM(D34:O34)</f>
        <v>0</v>
      </c>
      <c r="Q34" s="39"/>
      <c r="R34" s="39"/>
      <c r="S34" s="49"/>
      <c r="T34" s="39"/>
    </row>
    <row r="35" spans="1:20" ht="12.75">
      <c r="A35" s="68"/>
      <c r="B35" s="69"/>
      <c r="C35" s="53" t="s">
        <v>493</v>
      </c>
      <c r="D35" s="166">
        <v>1228.21</v>
      </c>
      <c r="E35" s="166">
        <v>1581.87</v>
      </c>
      <c r="F35" s="166">
        <v>1935.37</v>
      </c>
      <c r="G35" s="166">
        <v>2954.66</v>
      </c>
      <c r="H35" s="166">
        <v>2002.59</v>
      </c>
      <c r="I35" s="166">
        <v>5543.85</v>
      </c>
      <c r="J35" s="166">
        <v>8232.25</v>
      </c>
      <c r="K35" s="166">
        <v>4498.44</v>
      </c>
      <c r="L35" s="166">
        <v>2658.87</v>
      </c>
      <c r="M35" s="166">
        <v>3052.84</v>
      </c>
      <c r="N35" s="166">
        <v>2868.37</v>
      </c>
      <c r="O35" s="166">
        <v>10042.82</v>
      </c>
      <c r="P35" s="166">
        <f>SUM(D35:O35)</f>
        <v>46600.14</v>
      </c>
      <c r="Q35" s="39"/>
      <c r="R35" s="39"/>
      <c r="S35" s="49"/>
      <c r="T35" s="39"/>
    </row>
    <row r="36" spans="1:20" ht="12.75" hidden="1">
      <c r="A36" s="68"/>
      <c r="B36" s="69"/>
      <c r="C36" s="53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>
        <f>SUM(D36:N36)</f>
        <v>0</v>
      </c>
      <c r="Q36" s="39"/>
      <c r="R36" s="39"/>
      <c r="S36" s="49"/>
      <c r="T36" s="39"/>
    </row>
    <row r="37" spans="1:21" ht="12.75">
      <c r="A37" s="68"/>
      <c r="B37" s="77" t="s">
        <v>494</v>
      </c>
      <c r="C37" s="56"/>
      <c r="D37" s="169">
        <f>SUM(D43:D51)</f>
        <v>0</v>
      </c>
      <c r="E37" s="169">
        <f aca="true" t="shared" si="4" ref="E37:O37">SUM(E43:E51)</f>
        <v>0</v>
      </c>
      <c r="F37" s="169">
        <f t="shared" si="4"/>
        <v>0</v>
      </c>
      <c r="G37" s="169">
        <f t="shared" si="4"/>
        <v>0</v>
      </c>
      <c r="H37" s="169">
        <f t="shared" si="4"/>
        <v>0</v>
      </c>
      <c r="I37" s="169">
        <f t="shared" si="4"/>
        <v>0</v>
      </c>
      <c r="J37" s="169">
        <f t="shared" si="4"/>
        <v>0</v>
      </c>
      <c r="K37" s="169">
        <f t="shared" si="4"/>
        <v>0</v>
      </c>
      <c r="L37" s="169">
        <f t="shared" si="4"/>
        <v>0</v>
      </c>
      <c r="M37" s="169">
        <f t="shared" si="4"/>
        <v>0</v>
      </c>
      <c r="N37" s="169">
        <f t="shared" si="4"/>
        <v>0</v>
      </c>
      <c r="O37" s="169">
        <f t="shared" si="4"/>
        <v>0</v>
      </c>
      <c r="P37" s="169">
        <f>SUM(D37:N37)</f>
        <v>0</v>
      </c>
      <c r="Q37" s="39">
        <f>SUM(Q40:Q62)</f>
        <v>0</v>
      </c>
      <c r="R37" s="39">
        <f>SUM(R40:R62)</f>
        <v>0</v>
      </c>
      <c r="S37" s="39">
        <f>SUM(S40:S62)</f>
        <v>0</v>
      </c>
      <c r="T37" s="39">
        <f>SUM(T40:T62)</f>
        <v>0</v>
      </c>
      <c r="U37" s="39">
        <f>SUM(U40:U62)</f>
        <v>0</v>
      </c>
    </row>
    <row r="38" spans="1:20" ht="12.75">
      <c r="A38" s="83"/>
      <c r="B38" s="84" t="s">
        <v>495</v>
      </c>
      <c r="C38" s="82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39"/>
      <c r="R38" s="39"/>
      <c r="S38" s="49"/>
      <c r="T38" s="39"/>
    </row>
    <row r="39" spans="1:20" ht="12.75" hidden="1">
      <c r="A39" s="68"/>
      <c r="B39" s="69"/>
      <c r="C39" s="53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39"/>
      <c r="R39" s="39"/>
      <c r="S39" s="49"/>
      <c r="T39" s="39"/>
    </row>
    <row r="40" spans="1:20" ht="12.75" hidden="1">
      <c r="A40" s="68"/>
      <c r="B40" s="69"/>
      <c r="C40" s="79" t="s">
        <v>496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39"/>
      <c r="R40" s="39"/>
      <c r="S40" s="49"/>
      <c r="T40" s="39"/>
    </row>
    <row r="41" spans="1:20" ht="12.75" hidden="1">
      <c r="A41" s="68"/>
      <c r="B41" s="69"/>
      <c r="C41" s="79" t="s">
        <v>497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39"/>
      <c r="R41" s="39"/>
      <c r="S41" s="49"/>
      <c r="T41" s="39"/>
    </row>
    <row r="42" spans="1:20" ht="12.75" hidden="1">
      <c r="A42" s="68"/>
      <c r="B42" s="69"/>
      <c r="C42" s="53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39"/>
      <c r="R42" s="39"/>
      <c r="S42" s="49"/>
      <c r="T42" s="39"/>
    </row>
    <row r="43" spans="1:20" ht="12.75">
      <c r="A43" s="68"/>
      <c r="B43" s="69"/>
      <c r="C43" s="53" t="s">
        <v>498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>
        <v>0</v>
      </c>
      <c r="N43" s="166">
        <v>0</v>
      </c>
      <c r="O43" s="166">
        <v>0</v>
      </c>
      <c r="P43" s="166">
        <f aca="true" t="shared" si="5" ref="P43:P51">SUM(D43:N43)</f>
        <v>0</v>
      </c>
      <c r="Q43" s="39"/>
      <c r="R43" s="39"/>
      <c r="S43" s="49"/>
      <c r="T43" s="39"/>
    </row>
    <row r="44" spans="1:20" ht="12.75" hidden="1">
      <c r="A44" s="68"/>
      <c r="B44" s="69"/>
      <c r="C44" s="53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>
        <f t="shared" si="5"/>
        <v>0</v>
      </c>
      <c r="Q44" s="39"/>
      <c r="R44" s="39"/>
      <c r="S44" s="49"/>
      <c r="T44" s="39"/>
    </row>
    <row r="45" spans="1:20" ht="12.75" hidden="1">
      <c r="A45" s="68"/>
      <c r="B45" s="69"/>
      <c r="C45" s="79" t="s">
        <v>499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>
        <f t="shared" si="5"/>
        <v>0</v>
      </c>
      <c r="Q45" s="39"/>
      <c r="R45" s="39"/>
      <c r="S45" s="49"/>
      <c r="T45" s="39"/>
    </row>
    <row r="46" spans="1:20" ht="12.75" hidden="1">
      <c r="A46" s="68"/>
      <c r="B46" s="69"/>
      <c r="C46" s="79" t="s">
        <v>500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>
        <f t="shared" si="5"/>
        <v>0</v>
      </c>
      <c r="Q46" s="39"/>
      <c r="R46" s="39"/>
      <c r="S46" s="49"/>
      <c r="T46" s="39"/>
    </row>
    <row r="47" spans="1:20" ht="12.75" hidden="1">
      <c r="A47" s="68"/>
      <c r="B47" s="69"/>
      <c r="C47" s="53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>
        <f t="shared" si="5"/>
        <v>0</v>
      </c>
      <c r="Q47" s="39"/>
      <c r="R47" s="39"/>
      <c r="S47" s="49"/>
      <c r="T47" s="39"/>
    </row>
    <row r="48" spans="1:20" ht="12.75" hidden="1">
      <c r="A48" s="68"/>
      <c r="B48" s="69"/>
      <c r="C48" s="79" t="s">
        <v>501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>
        <f t="shared" si="5"/>
        <v>0</v>
      </c>
      <c r="Q48" s="39"/>
      <c r="R48" s="39"/>
      <c r="S48" s="49"/>
      <c r="T48" s="39"/>
    </row>
    <row r="49" spans="1:20" ht="12.75" hidden="1">
      <c r="A49" s="68"/>
      <c r="B49" s="69"/>
      <c r="C49" s="79" t="s">
        <v>502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>
        <f t="shared" si="5"/>
        <v>0</v>
      </c>
      <c r="Q49" s="39"/>
      <c r="R49" s="39"/>
      <c r="S49" s="49"/>
      <c r="T49" s="39"/>
    </row>
    <row r="50" spans="1:20" ht="12.75" hidden="1">
      <c r="A50" s="68"/>
      <c r="B50" s="69"/>
      <c r="C50" s="5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>
        <f t="shared" si="5"/>
        <v>0</v>
      </c>
      <c r="Q50" s="39"/>
      <c r="R50" s="39"/>
      <c r="S50" s="49"/>
      <c r="T50" s="39"/>
    </row>
    <row r="51" spans="1:20" ht="12.75">
      <c r="A51" s="68"/>
      <c r="B51" s="69"/>
      <c r="C51" s="53" t="s">
        <v>503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>
        <v>0</v>
      </c>
      <c r="N51" s="166">
        <v>0</v>
      </c>
      <c r="O51" s="166">
        <v>0</v>
      </c>
      <c r="P51" s="166">
        <f t="shared" si="5"/>
        <v>0</v>
      </c>
      <c r="Q51" s="39"/>
      <c r="R51" s="39"/>
      <c r="S51" s="49"/>
      <c r="T51" s="39"/>
    </row>
    <row r="52" spans="1:20" ht="12.75">
      <c r="A52" s="68"/>
      <c r="B52" s="69"/>
      <c r="C52" s="53" t="s">
        <v>504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39"/>
      <c r="R52" s="39"/>
      <c r="S52" s="49"/>
      <c r="T52" s="39"/>
    </row>
    <row r="53" spans="1:20" ht="12.75" hidden="1">
      <c r="A53" s="68"/>
      <c r="B53" s="69"/>
      <c r="C53" s="53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39"/>
      <c r="R53" s="39"/>
      <c r="S53" s="49"/>
      <c r="T53" s="39"/>
    </row>
    <row r="54" spans="1:20" ht="12.75" hidden="1">
      <c r="A54" s="68"/>
      <c r="B54" s="69"/>
      <c r="C54" s="79" t="s">
        <v>505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39"/>
      <c r="R54" s="39"/>
      <c r="S54" s="49"/>
      <c r="T54" s="39"/>
    </row>
    <row r="55" spans="1:20" ht="12.75" hidden="1">
      <c r="A55" s="68"/>
      <c r="B55" s="69"/>
      <c r="C55" s="85" t="s">
        <v>504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39"/>
      <c r="R55" s="39"/>
      <c r="S55" s="49"/>
      <c r="T55" s="39"/>
    </row>
    <row r="56" spans="1:20" ht="12.75" hidden="1">
      <c r="A56" s="68"/>
      <c r="B56" s="69"/>
      <c r="C56" s="68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39"/>
      <c r="R56" s="39"/>
      <c r="S56" s="49"/>
      <c r="T56" s="39"/>
    </row>
    <row r="57" spans="1:20" ht="12.75" hidden="1">
      <c r="A57" s="68"/>
      <c r="B57" s="69"/>
      <c r="C57" s="79" t="s">
        <v>506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39"/>
      <c r="R57" s="39"/>
      <c r="S57" s="49"/>
      <c r="T57" s="39"/>
    </row>
    <row r="58" spans="1:20" ht="12.75" hidden="1">
      <c r="A58" s="68"/>
      <c r="B58" s="69"/>
      <c r="C58" s="85" t="s">
        <v>507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39"/>
      <c r="R58" s="39"/>
      <c r="S58" s="49"/>
      <c r="T58" s="39"/>
    </row>
    <row r="59" spans="1:20" ht="12.75" hidden="1">
      <c r="A59" s="68"/>
      <c r="B59" s="69"/>
      <c r="C59" s="68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39"/>
      <c r="R59" s="39"/>
      <c r="S59" s="49"/>
      <c r="T59" s="39"/>
    </row>
    <row r="60" spans="1:20" ht="12.75" hidden="1">
      <c r="A60" s="68"/>
      <c r="B60" s="69"/>
      <c r="C60" s="79" t="s">
        <v>508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39"/>
      <c r="R60" s="39"/>
      <c r="S60" s="49"/>
      <c r="T60" s="39"/>
    </row>
    <row r="61" spans="1:20" ht="12.75" hidden="1">
      <c r="A61" s="68"/>
      <c r="B61" s="69"/>
      <c r="C61" s="68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39"/>
      <c r="R61" s="39"/>
      <c r="S61" s="49"/>
      <c r="T61" s="39"/>
    </row>
    <row r="62" spans="1:20" ht="12.75" hidden="1">
      <c r="A62" s="68"/>
      <c r="B62" s="69"/>
      <c r="C62" s="79" t="s">
        <v>509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39"/>
      <c r="R62" s="39"/>
      <c r="S62" s="49"/>
      <c r="T62" s="39"/>
    </row>
    <row r="63" spans="1:20" ht="12.75" hidden="1">
      <c r="A63" s="68"/>
      <c r="B63" s="69"/>
      <c r="C63" s="68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39"/>
      <c r="R63" s="39"/>
      <c r="S63" s="49"/>
      <c r="T63" s="39"/>
    </row>
    <row r="64" spans="1:19" s="44" customFormat="1" ht="12">
      <c r="A64" s="56"/>
      <c r="B64" s="77" t="s">
        <v>510</v>
      </c>
      <c r="C64" s="56"/>
      <c r="D64" s="167">
        <f>SUM(D66:D82)</f>
        <v>75155.03</v>
      </c>
      <c r="E64" s="167">
        <f aca="true" t="shared" si="6" ref="E64:O64">SUM(E66:E82)</f>
        <v>121205.34000000001</v>
      </c>
      <c r="F64" s="167">
        <f t="shared" si="6"/>
        <v>177127.41</v>
      </c>
      <c r="G64" s="167">
        <f t="shared" si="6"/>
        <v>13817.75</v>
      </c>
      <c r="H64" s="167">
        <f t="shared" si="6"/>
        <v>9861.93</v>
      </c>
      <c r="I64" s="167">
        <f t="shared" si="6"/>
        <v>234941.56999999998</v>
      </c>
      <c r="J64" s="167">
        <f t="shared" si="6"/>
        <v>442547.22</v>
      </c>
      <c r="K64" s="167">
        <f t="shared" si="6"/>
        <v>290447.73</v>
      </c>
      <c r="L64" s="167">
        <f t="shared" si="6"/>
        <v>269443.86</v>
      </c>
      <c r="M64" s="167">
        <f t="shared" si="6"/>
        <v>125980.87999999999</v>
      </c>
      <c r="N64" s="167">
        <f t="shared" si="6"/>
        <v>110467.52999999998</v>
      </c>
      <c r="O64" s="167">
        <f t="shared" si="6"/>
        <v>116046.70999999999</v>
      </c>
      <c r="P64" s="167">
        <f>SUM(D64:O64)</f>
        <v>1987042.9599999997</v>
      </c>
      <c r="S64" s="81"/>
    </row>
    <row r="65" spans="1:20" ht="12.75" hidden="1">
      <c r="A65" s="68"/>
      <c r="B65" s="69"/>
      <c r="C65" s="68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39"/>
      <c r="R65" s="39"/>
      <c r="S65" s="49"/>
      <c r="T65" s="39"/>
    </row>
    <row r="66" spans="1:20" ht="12.75">
      <c r="A66" s="68"/>
      <c r="B66" s="69"/>
      <c r="C66" s="53" t="s">
        <v>511</v>
      </c>
      <c r="D66" s="166">
        <v>0</v>
      </c>
      <c r="E66" s="166">
        <v>0</v>
      </c>
      <c r="F66" s="166">
        <v>23664</v>
      </c>
      <c r="G66" s="166">
        <v>0</v>
      </c>
      <c r="H66" s="166">
        <v>0</v>
      </c>
      <c r="I66" s="166">
        <v>97625.91</v>
      </c>
      <c r="J66" s="166">
        <v>49552.07</v>
      </c>
      <c r="K66" s="166">
        <v>1485</v>
      </c>
      <c r="L66" s="166">
        <v>578.56</v>
      </c>
      <c r="M66" s="166">
        <v>-9604.8</v>
      </c>
      <c r="N66" s="166">
        <v>12296</v>
      </c>
      <c r="O66" s="166">
        <v>4002</v>
      </c>
      <c r="P66" s="166">
        <f>SUM(D66:O66)</f>
        <v>179598.74000000002</v>
      </c>
      <c r="Q66" s="39"/>
      <c r="R66" s="39"/>
      <c r="S66" s="49"/>
      <c r="T66" s="39"/>
    </row>
    <row r="67" spans="1:20" ht="12.75" hidden="1">
      <c r="A67" s="68"/>
      <c r="B67" s="69"/>
      <c r="C67" s="6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>
        <f aca="true" t="shared" si="7" ref="P67:P82">SUM(D67:O67)</f>
        <v>0</v>
      </c>
      <c r="Q67" s="39"/>
      <c r="R67" s="39"/>
      <c r="S67" s="49"/>
      <c r="T67" s="39"/>
    </row>
    <row r="68" spans="1:20" ht="12.75">
      <c r="A68" s="68"/>
      <c r="B68" s="69"/>
      <c r="C68" s="53" t="s">
        <v>512</v>
      </c>
      <c r="D68" s="166">
        <v>1250</v>
      </c>
      <c r="E68" s="166">
        <v>1143</v>
      </c>
      <c r="F68" s="166">
        <v>4030</v>
      </c>
      <c r="G68" s="166">
        <v>1648.6</v>
      </c>
      <c r="H68" s="166">
        <v>0</v>
      </c>
      <c r="I68" s="166">
        <v>7040</v>
      </c>
      <c r="J68" s="166">
        <v>17650.04</v>
      </c>
      <c r="K68" s="166">
        <v>41481.2</v>
      </c>
      <c r="L68" s="166">
        <v>4046</v>
      </c>
      <c r="M68" s="166">
        <v>7986.96</v>
      </c>
      <c r="N68" s="166">
        <v>440</v>
      </c>
      <c r="O68" s="166">
        <v>1145</v>
      </c>
      <c r="P68" s="166">
        <f t="shared" si="7"/>
        <v>87860.8</v>
      </c>
      <c r="Q68" s="39"/>
      <c r="R68" s="39"/>
      <c r="S68" s="49"/>
      <c r="T68" s="39"/>
    </row>
    <row r="69" spans="1:20" ht="12.75" hidden="1">
      <c r="A69" s="68"/>
      <c r="B69" s="69"/>
      <c r="C69" s="68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>
        <f t="shared" si="7"/>
        <v>0</v>
      </c>
      <c r="Q69" s="39"/>
      <c r="R69" s="39"/>
      <c r="S69" s="49"/>
      <c r="T69" s="39"/>
    </row>
    <row r="70" spans="1:20" ht="12.75">
      <c r="A70" s="68"/>
      <c r="B70" s="69"/>
      <c r="C70" s="53" t="s">
        <v>513</v>
      </c>
      <c r="D70" s="166">
        <v>110</v>
      </c>
      <c r="E70" s="166">
        <v>6.96</v>
      </c>
      <c r="F70" s="166">
        <v>136.6</v>
      </c>
      <c r="G70" s="166">
        <v>504.6</v>
      </c>
      <c r="H70" s="166">
        <v>0</v>
      </c>
      <c r="I70" s="166">
        <v>0</v>
      </c>
      <c r="J70" s="166">
        <v>1855</v>
      </c>
      <c r="K70" s="166">
        <v>968.6</v>
      </c>
      <c r="L70" s="166">
        <v>1724.79</v>
      </c>
      <c r="M70" s="166">
        <v>0</v>
      </c>
      <c r="N70" s="166">
        <v>162.4</v>
      </c>
      <c r="O70" s="166">
        <v>0</v>
      </c>
      <c r="P70" s="166">
        <f t="shared" si="7"/>
        <v>5468.949999999999</v>
      </c>
      <c r="Q70" s="39"/>
      <c r="R70" s="39"/>
      <c r="S70" s="49"/>
      <c r="T70" s="39"/>
    </row>
    <row r="71" spans="1:20" ht="12.75" hidden="1">
      <c r="A71" s="68"/>
      <c r="B71" s="69"/>
      <c r="C71" s="68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>
        <f t="shared" si="7"/>
        <v>0</v>
      </c>
      <c r="Q71" s="39"/>
      <c r="R71" s="39"/>
      <c r="S71" s="49"/>
      <c r="T71" s="39"/>
    </row>
    <row r="72" spans="1:20" ht="12.75">
      <c r="A72" s="68"/>
      <c r="B72" s="69"/>
      <c r="C72" s="53" t="s">
        <v>514</v>
      </c>
      <c r="D72" s="166">
        <v>0</v>
      </c>
      <c r="E72" s="166">
        <v>1764</v>
      </c>
      <c r="F72" s="166">
        <v>1304</v>
      </c>
      <c r="G72" s="166">
        <v>1603.69</v>
      </c>
      <c r="H72" s="166">
        <v>677</v>
      </c>
      <c r="I72" s="166">
        <v>31299.01</v>
      </c>
      <c r="J72" s="166">
        <v>7009.79</v>
      </c>
      <c r="K72" s="166">
        <v>147</v>
      </c>
      <c r="L72" s="166">
        <v>15105.86</v>
      </c>
      <c r="M72" s="166">
        <v>4911.93</v>
      </c>
      <c r="N72" s="166">
        <v>1160</v>
      </c>
      <c r="O72" s="166">
        <v>2205.86</v>
      </c>
      <c r="P72" s="166">
        <f t="shared" si="7"/>
        <v>67188.14</v>
      </c>
      <c r="Q72" s="39"/>
      <c r="R72" s="39"/>
      <c r="S72" s="49"/>
      <c r="T72" s="39"/>
    </row>
    <row r="73" spans="1:20" ht="12.75" hidden="1">
      <c r="A73" s="68"/>
      <c r="B73" s="69"/>
      <c r="C73" s="6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>
        <f t="shared" si="7"/>
        <v>0</v>
      </c>
      <c r="Q73" s="39"/>
      <c r="R73" s="39"/>
      <c r="S73" s="49"/>
      <c r="T73" s="39"/>
    </row>
    <row r="74" spans="1:20" ht="12.75">
      <c r="A74" s="68"/>
      <c r="B74" s="69"/>
      <c r="C74" s="53" t="s">
        <v>515</v>
      </c>
      <c r="D74" s="166"/>
      <c r="E74" s="166"/>
      <c r="F74" s="166"/>
      <c r="G74" s="166"/>
      <c r="H74" s="166"/>
      <c r="I74" s="166"/>
      <c r="J74" s="166">
        <v>0</v>
      </c>
      <c r="K74" s="166">
        <v>1809.77</v>
      </c>
      <c r="L74" s="166">
        <v>0</v>
      </c>
      <c r="M74" s="166">
        <v>0</v>
      </c>
      <c r="N74" s="166">
        <v>0</v>
      </c>
      <c r="O74" s="166">
        <v>0</v>
      </c>
      <c r="P74" s="166">
        <f t="shared" si="7"/>
        <v>1809.77</v>
      </c>
      <c r="Q74" s="39"/>
      <c r="R74" s="39"/>
      <c r="S74" s="49"/>
      <c r="T74" s="39"/>
    </row>
    <row r="75" spans="1:20" ht="12.75" hidden="1">
      <c r="A75" s="68"/>
      <c r="B75" s="69"/>
      <c r="C75" s="68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>
        <f t="shared" si="7"/>
        <v>0</v>
      </c>
      <c r="Q75" s="39"/>
      <c r="R75" s="39"/>
      <c r="S75" s="49"/>
      <c r="T75" s="39"/>
    </row>
    <row r="76" spans="1:19" s="39" customFormat="1" ht="11.25">
      <c r="A76" s="53"/>
      <c r="B76" s="69"/>
      <c r="C76" s="53" t="s">
        <v>516</v>
      </c>
      <c r="D76" s="166">
        <v>74.99</v>
      </c>
      <c r="E76" s="166">
        <v>85958.01</v>
      </c>
      <c r="F76" s="166">
        <v>15659.31</v>
      </c>
      <c r="G76" s="166">
        <v>191.5</v>
      </c>
      <c r="H76" s="166">
        <v>19.91</v>
      </c>
      <c r="I76" s="166">
        <v>27181.64</v>
      </c>
      <c r="J76" s="166">
        <v>93559.33</v>
      </c>
      <c r="K76" s="166">
        <v>154706.32</v>
      </c>
      <c r="L76" s="166">
        <v>168678.68</v>
      </c>
      <c r="M76" s="166">
        <v>66551.68</v>
      </c>
      <c r="N76" s="166">
        <v>56860.03</v>
      </c>
      <c r="O76" s="166">
        <v>49428.53</v>
      </c>
      <c r="P76" s="166">
        <f t="shared" si="7"/>
        <v>718869.9299999999</v>
      </c>
      <c r="S76" s="49"/>
    </row>
    <row r="77" spans="1:19" s="39" customFormat="1" ht="11.25" hidden="1">
      <c r="A77" s="53"/>
      <c r="B77" s="69"/>
      <c r="C77" s="53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>
        <f t="shared" si="7"/>
        <v>0</v>
      </c>
      <c r="S77" s="49"/>
    </row>
    <row r="78" spans="1:19" s="39" customFormat="1" ht="11.25">
      <c r="A78" s="53"/>
      <c r="B78" s="69"/>
      <c r="C78" s="53" t="s">
        <v>517</v>
      </c>
      <c r="D78" s="166">
        <v>0</v>
      </c>
      <c r="E78" s="166">
        <v>11359.99</v>
      </c>
      <c r="F78" s="166">
        <v>17858.5</v>
      </c>
      <c r="G78" s="166">
        <v>8977.61</v>
      </c>
      <c r="H78" s="166">
        <v>1453.5</v>
      </c>
      <c r="I78" s="166">
        <v>51077.02</v>
      </c>
      <c r="J78" s="166">
        <v>147000.98</v>
      </c>
      <c r="K78" s="166">
        <v>23430.17</v>
      </c>
      <c r="L78" s="166">
        <v>29168.52</v>
      </c>
      <c r="M78" s="166">
        <v>37299.11</v>
      </c>
      <c r="N78" s="166">
        <v>7012.26</v>
      </c>
      <c r="O78" s="166">
        <v>16156.78</v>
      </c>
      <c r="P78" s="166">
        <f t="shared" si="7"/>
        <v>350794.44000000006</v>
      </c>
      <c r="S78" s="49"/>
    </row>
    <row r="79" spans="1:19" s="39" customFormat="1" ht="11.25" hidden="1">
      <c r="A79" s="53"/>
      <c r="B79" s="69"/>
      <c r="C79" s="53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>
        <f t="shared" si="7"/>
        <v>0</v>
      </c>
      <c r="S79" s="49"/>
    </row>
    <row r="80" spans="1:19" s="39" customFormat="1" ht="11.25">
      <c r="A80" s="53"/>
      <c r="B80" s="69"/>
      <c r="C80" s="53" t="s">
        <v>518</v>
      </c>
      <c r="D80" s="166"/>
      <c r="E80" s="166"/>
      <c r="F80" s="166"/>
      <c r="G80" s="166"/>
      <c r="H80" s="166"/>
      <c r="I80" s="166"/>
      <c r="J80" s="166"/>
      <c r="K80" s="166"/>
      <c r="L80" s="166">
        <v>0</v>
      </c>
      <c r="M80" s="166">
        <v>0</v>
      </c>
      <c r="N80" s="166">
        <v>0</v>
      </c>
      <c r="O80" s="166">
        <v>696</v>
      </c>
      <c r="P80" s="166">
        <f t="shared" si="7"/>
        <v>696</v>
      </c>
      <c r="S80" s="49"/>
    </row>
    <row r="81" spans="1:19" s="39" customFormat="1" ht="11.25" hidden="1">
      <c r="A81" s="53"/>
      <c r="B81" s="69"/>
      <c r="C81" s="53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>
        <f t="shared" si="7"/>
        <v>0</v>
      </c>
      <c r="S81" s="49"/>
    </row>
    <row r="82" spans="1:19" s="39" customFormat="1" ht="11.25">
      <c r="A82" s="53"/>
      <c r="B82" s="69"/>
      <c r="C82" s="53" t="s">
        <v>519</v>
      </c>
      <c r="D82" s="166">
        <v>73720.04</v>
      </c>
      <c r="E82" s="166">
        <v>20973.38</v>
      </c>
      <c r="F82" s="166">
        <v>114475</v>
      </c>
      <c r="G82" s="166">
        <v>891.75</v>
      </c>
      <c r="H82" s="166">
        <v>7711.52</v>
      </c>
      <c r="I82" s="166">
        <v>20717.99</v>
      </c>
      <c r="J82" s="166">
        <v>125920.01</v>
      </c>
      <c r="K82" s="166">
        <v>66419.67</v>
      </c>
      <c r="L82" s="166">
        <v>50141.45</v>
      </c>
      <c r="M82" s="166">
        <v>18836</v>
      </c>
      <c r="N82" s="166">
        <v>32536.84</v>
      </c>
      <c r="O82" s="166">
        <v>42412.54</v>
      </c>
      <c r="P82" s="166">
        <f t="shared" si="7"/>
        <v>574756.19</v>
      </c>
      <c r="S82" s="49"/>
    </row>
    <row r="83" spans="1:19" s="39" customFormat="1" ht="11.25">
      <c r="A83" s="53"/>
      <c r="B83" s="69"/>
      <c r="C83" s="53" t="s">
        <v>520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S83" s="49"/>
    </row>
    <row r="84" spans="1:19" s="39" customFormat="1" ht="11.25" hidden="1">
      <c r="A84" s="53"/>
      <c r="B84" s="69"/>
      <c r="C84" s="53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S84" s="49"/>
    </row>
    <row r="85" spans="1:19" s="44" customFormat="1" ht="12">
      <c r="A85" s="56"/>
      <c r="B85" s="77" t="s">
        <v>521</v>
      </c>
      <c r="C85" s="56"/>
      <c r="D85" s="167">
        <f>SUM(D88:D100)</f>
        <v>185.75</v>
      </c>
      <c r="E85" s="167">
        <f aca="true" t="shared" si="8" ref="E85:P85">SUM(E88:E100)</f>
        <v>15550.32</v>
      </c>
      <c r="F85" s="167">
        <f t="shared" si="8"/>
        <v>7214.59</v>
      </c>
      <c r="G85" s="167">
        <f t="shared" si="8"/>
        <v>1319.09</v>
      </c>
      <c r="H85" s="167">
        <f t="shared" si="8"/>
        <v>1497.27</v>
      </c>
      <c r="I85" s="167">
        <f t="shared" si="8"/>
        <v>7962.740000000001</v>
      </c>
      <c r="J85" s="167">
        <f t="shared" si="8"/>
        <v>12509.94</v>
      </c>
      <c r="K85" s="167">
        <f t="shared" si="8"/>
        <v>6815.26</v>
      </c>
      <c r="L85" s="167">
        <f t="shared" si="8"/>
        <v>11610.98</v>
      </c>
      <c r="M85" s="167">
        <f t="shared" si="8"/>
        <v>6833.06</v>
      </c>
      <c r="N85" s="167">
        <f t="shared" si="8"/>
        <v>1534.1299999999999</v>
      </c>
      <c r="O85" s="167">
        <f t="shared" si="8"/>
        <v>10990.36</v>
      </c>
      <c r="P85" s="167">
        <f t="shared" si="8"/>
        <v>84023.49</v>
      </c>
      <c r="S85" s="81"/>
    </row>
    <row r="86" spans="1:19" s="44" customFormat="1" ht="12">
      <c r="A86" s="56"/>
      <c r="B86" s="77"/>
      <c r="C86" s="56" t="s">
        <v>522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S86" s="81"/>
    </row>
    <row r="87" spans="1:19" s="44" customFormat="1" ht="12" hidden="1">
      <c r="A87" s="56"/>
      <c r="B87" s="77"/>
      <c r="C87" s="56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S87" s="81"/>
    </row>
    <row r="88" spans="1:19" s="44" customFormat="1" ht="12">
      <c r="A88" s="56"/>
      <c r="B88" s="77"/>
      <c r="C88" s="53" t="s">
        <v>523</v>
      </c>
      <c r="D88" s="166"/>
      <c r="E88" s="166"/>
      <c r="F88" s="166"/>
      <c r="G88" s="166"/>
      <c r="H88" s="166"/>
      <c r="I88" s="166"/>
      <c r="J88" s="166">
        <v>0</v>
      </c>
      <c r="K88" s="166">
        <v>1055.6</v>
      </c>
      <c r="L88" s="166">
        <v>0</v>
      </c>
      <c r="M88" s="166">
        <v>0</v>
      </c>
      <c r="N88" s="166">
        <v>1055.6</v>
      </c>
      <c r="O88" s="166">
        <v>2111.2</v>
      </c>
      <c r="P88" s="166">
        <f>SUM(D88:O88)</f>
        <v>4222.4</v>
      </c>
      <c r="S88" s="81"/>
    </row>
    <row r="89" spans="1:19" s="39" customFormat="1" ht="11.25" hidden="1">
      <c r="A89" s="53"/>
      <c r="B89" s="69"/>
      <c r="C89" s="53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>
        <f aca="true" t="shared" si="9" ref="P89:P101">SUM(D89:O89)</f>
        <v>0</v>
      </c>
      <c r="S89" s="49"/>
    </row>
    <row r="90" spans="1:19" s="39" customFormat="1" ht="11.25">
      <c r="A90" s="53"/>
      <c r="B90" s="69"/>
      <c r="C90" s="53" t="s">
        <v>524</v>
      </c>
      <c r="D90" s="166">
        <v>0</v>
      </c>
      <c r="E90" s="166">
        <v>190.96</v>
      </c>
      <c r="F90" s="166">
        <v>38</v>
      </c>
      <c r="G90" s="166">
        <v>37</v>
      </c>
      <c r="H90" s="166">
        <v>300</v>
      </c>
      <c r="I90" s="166">
        <v>0</v>
      </c>
      <c r="J90" s="166">
        <v>0</v>
      </c>
      <c r="K90" s="166">
        <v>230</v>
      </c>
      <c r="L90" s="166">
        <v>156.01</v>
      </c>
      <c r="M90" s="166">
        <v>175.84</v>
      </c>
      <c r="N90" s="166">
        <v>385.52</v>
      </c>
      <c r="O90" s="166">
        <v>348</v>
      </c>
      <c r="P90" s="166">
        <f t="shared" si="9"/>
        <v>1861.33</v>
      </c>
      <c r="S90" s="49"/>
    </row>
    <row r="91" spans="1:19" s="39" customFormat="1" ht="11.25" hidden="1">
      <c r="A91" s="53"/>
      <c r="B91" s="69"/>
      <c r="C91" s="53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>
        <f t="shared" si="9"/>
        <v>0</v>
      </c>
      <c r="S91" s="49"/>
    </row>
    <row r="92" spans="1:20" ht="12.75">
      <c r="A92" s="68"/>
      <c r="B92" s="69"/>
      <c r="C92" s="53" t="s">
        <v>525</v>
      </c>
      <c r="D92" s="166">
        <v>185.75</v>
      </c>
      <c r="E92" s="166">
        <v>6151.55</v>
      </c>
      <c r="F92" s="166">
        <v>1077.38</v>
      </c>
      <c r="G92" s="166">
        <v>1282.09</v>
      </c>
      <c r="H92" s="166">
        <v>1114.77</v>
      </c>
      <c r="I92" s="166">
        <v>1491.72</v>
      </c>
      <c r="J92" s="166">
        <v>2716.46</v>
      </c>
      <c r="K92" s="166">
        <v>101.91</v>
      </c>
      <c r="L92" s="166">
        <v>976.65</v>
      </c>
      <c r="M92" s="166">
        <v>1975.04</v>
      </c>
      <c r="N92" s="166">
        <v>93.01</v>
      </c>
      <c r="O92" s="166">
        <v>1254.14</v>
      </c>
      <c r="P92" s="166">
        <f t="shared" si="9"/>
        <v>18420.469999999998</v>
      </c>
      <c r="Q92" s="39"/>
      <c r="R92" s="39"/>
      <c r="S92" s="49"/>
      <c r="T92" s="39"/>
    </row>
    <row r="93" spans="1:20" ht="12.75" hidden="1">
      <c r="A93" s="68"/>
      <c r="B93" s="69"/>
      <c r="C93" s="53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>
        <f t="shared" si="9"/>
        <v>0</v>
      </c>
      <c r="Q93" s="39"/>
      <c r="R93" s="39"/>
      <c r="S93" s="49"/>
      <c r="T93" s="39"/>
    </row>
    <row r="94" spans="1:20" ht="12.75">
      <c r="A94" s="68"/>
      <c r="B94" s="69"/>
      <c r="C94" s="53" t="s">
        <v>526</v>
      </c>
      <c r="D94" s="166">
        <v>0</v>
      </c>
      <c r="E94" s="166">
        <v>585.8</v>
      </c>
      <c r="F94" s="166">
        <v>0</v>
      </c>
      <c r="G94" s="166">
        <v>0</v>
      </c>
      <c r="H94" s="166">
        <v>82.5</v>
      </c>
      <c r="I94" s="166">
        <v>16</v>
      </c>
      <c r="J94" s="166">
        <v>9</v>
      </c>
      <c r="K94" s="166">
        <v>0</v>
      </c>
      <c r="L94" s="166">
        <v>1288.94</v>
      </c>
      <c r="M94" s="166">
        <v>153</v>
      </c>
      <c r="N94" s="166">
        <v>0</v>
      </c>
      <c r="O94" s="166">
        <v>61.19</v>
      </c>
      <c r="P94" s="166">
        <f t="shared" si="9"/>
        <v>2196.43</v>
      </c>
      <c r="Q94" s="39"/>
      <c r="R94" s="39"/>
      <c r="S94" s="49"/>
      <c r="T94" s="39"/>
    </row>
    <row r="95" spans="1:20" ht="12.75" hidden="1">
      <c r="A95" s="68"/>
      <c r="B95" s="69"/>
      <c r="C95" s="53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>
        <f t="shared" si="9"/>
        <v>0</v>
      </c>
      <c r="Q95" s="39"/>
      <c r="R95" s="39"/>
      <c r="S95" s="49"/>
      <c r="T95" s="39"/>
    </row>
    <row r="96" spans="1:20" ht="12.75">
      <c r="A96" s="68"/>
      <c r="B96" s="69"/>
      <c r="C96" s="53" t="s">
        <v>527</v>
      </c>
      <c r="D96" s="166"/>
      <c r="E96" s="166"/>
      <c r="F96" s="166"/>
      <c r="G96" s="166"/>
      <c r="H96" s="166"/>
      <c r="I96" s="166"/>
      <c r="J96" s="166"/>
      <c r="K96" s="166"/>
      <c r="L96" s="166">
        <v>0</v>
      </c>
      <c r="M96" s="166">
        <v>0</v>
      </c>
      <c r="N96" s="166">
        <v>0</v>
      </c>
      <c r="O96" s="166">
        <v>0</v>
      </c>
      <c r="P96" s="166">
        <f t="shared" si="9"/>
        <v>0</v>
      </c>
      <c r="Q96" s="39"/>
      <c r="R96" s="39"/>
      <c r="S96" s="49"/>
      <c r="T96" s="39"/>
    </row>
    <row r="97" spans="1:20" ht="12.75" hidden="1">
      <c r="A97" s="68"/>
      <c r="B97" s="69"/>
      <c r="C97" s="53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>
        <f t="shared" si="9"/>
        <v>0</v>
      </c>
      <c r="Q97" s="39"/>
      <c r="R97" s="39"/>
      <c r="S97" s="49"/>
      <c r="T97" s="39"/>
    </row>
    <row r="98" spans="1:20" ht="12.75">
      <c r="A98" s="68"/>
      <c r="B98" s="69"/>
      <c r="C98" s="53" t="s">
        <v>528</v>
      </c>
      <c r="D98" s="166">
        <v>0</v>
      </c>
      <c r="E98" s="166">
        <v>8622.01</v>
      </c>
      <c r="F98" s="166">
        <v>6099.21</v>
      </c>
      <c r="G98" s="166">
        <v>0</v>
      </c>
      <c r="H98" s="166">
        <v>0</v>
      </c>
      <c r="I98" s="166">
        <v>6455.02</v>
      </c>
      <c r="J98" s="166">
        <v>9594.49</v>
      </c>
      <c r="K98" s="166">
        <v>5427.75</v>
      </c>
      <c r="L98" s="166">
        <v>9189.38</v>
      </c>
      <c r="M98" s="166">
        <v>4529.18</v>
      </c>
      <c r="N98" s="166">
        <v>0</v>
      </c>
      <c r="O98" s="166">
        <v>7215.83</v>
      </c>
      <c r="P98" s="166">
        <f t="shared" si="9"/>
        <v>57132.87</v>
      </c>
      <c r="Q98" s="39"/>
      <c r="R98" s="39"/>
      <c r="S98" s="49"/>
      <c r="T98" s="39"/>
    </row>
    <row r="99" spans="1:20" ht="12.75" hidden="1">
      <c r="A99" s="68"/>
      <c r="B99" s="69"/>
      <c r="C99" s="68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>
        <f t="shared" si="9"/>
        <v>0</v>
      </c>
      <c r="Q99" s="39"/>
      <c r="R99" s="39"/>
      <c r="S99" s="49"/>
      <c r="T99" s="39"/>
    </row>
    <row r="100" spans="1:20" ht="12.75">
      <c r="A100" s="68"/>
      <c r="B100" s="69"/>
      <c r="C100" s="53" t="s">
        <v>529</v>
      </c>
      <c r="D100" s="166">
        <v>0</v>
      </c>
      <c r="E100" s="166">
        <v>0</v>
      </c>
      <c r="F100" s="166">
        <v>0</v>
      </c>
      <c r="G100" s="166">
        <v>0</v>
      </c>
      <c r="H100" s="166">
        <v>0</v>
      </c>
      <c r="I100" s="166">
        <v>0</v>
      </c>
      <c r="J100" s="166">
        <v>189.99</v>
      </c>
      <c r="K100" s="166">
        <v>0</v>
      </c>
      <c r="L100" s="166">
        <v>0</v>
      </c>
      <c r="M100" s="166">
        <v>0</v>
      </c>
      <c r="N100" s="166">
        <v>0</v>
      </c>
      <c r="O100" s="166">
        <v>0</v>
      </c>
      <c r="P100" s="166">
        <f t="shared" si="9"/>
        <v>189.99</v>
      </c>
      <c r="Q100" s="39"/>
      <c r="R100" s="39"/>
      <c r="S100" s="49"/>
      <c r="T100" s="39"/>
    </row>
    <row r="101" spans="1:20" ht="12.75" hidden="1">
      <c r="A101" s="68"/>
      <c r="B101" s="69"/>
      <c r="C101" s="68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>
        <f t="shared" si="9"/>
        <v>0</v>
      </c>
      <c r="Q101" s="39"/>
      <c r="R101" s="39"/>
      <c r="S101" s="49"/>
      <c r="T101" s="39"/>
    </row>
    <row r="102" spans="1:19" s="43" customFormat="1" ht="12">
      <c r="A102" s="76"/>
      <c r="B102" s="77" t="s">
        <v>530</v>
      </c>
      <c r="C102" s="56"/>
      <c r="D102" s="167">
        <f>SUM(D104:D106)</f>
        <v>1396053.82</v>
      </c>
      <c r="E102" s="167">
        <f aca="true" t="shared" si="10" ref="E102:P102">SUM(E104:E106)</f>
        <v>1633123.05</v>
      </c>
      <c r="F102" s="167">
        <f t="shared" si="10"/>
        <v>2031169.2</v>
      </c>
      <c r="G102" s="167">
        <f t="shared" si="10"/>
        <v>1630177.72</v>
      </c>
      <c r="H102" s="167">
        <f t="shared" si="10"/>
        <v>2213221.53</v>
      </c>
      <c r="I102" s="167">
        <f t="shared" si="10"/>
        <v>2148593.99</v>
      </c>
      <c r="J102" s="167">
        <f t="shared" si="10"/>
        <v>1937142.29</v>
      </c>
      <c r="K102" s="167">
        <f t="shared" si="10"/>
        <v>2174605.1</v>
      </c>
      <c r="L102" s="167">
        <f t="shared" si="10"/>
        <v>1951602.8</v>
      </c>
      <c r="M102" s="167">
        <f t="shared" si="10"/>
        <v>2008689.8</v>
      </c>
      <c r="N102" s="167">
        <f t="shared" si="10"/>
        <v>1967544.49</v>
      </c>
      <c r="O102" s="167">
        <f t="shared" si="10"/>
        <v>2067005.78</v>
      </c>
      <c r="P102" s="167">
        <f t="shared" si="10"/>
        <v>23158929.57</v>
      </c>
      <c r="S102" s="78"/>
    </row>
    <row r="103" spans="1:20" ht="12.75" hidden="1">
      <c r="A103" s="68"/>
      <c r="B103" s="69"/>
      <c r="C103" s="68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39"/>
      <c r="R103" s="39"/>
      <c r="S103" s="49"/>
      <c r="T103" s="39"/>
    </row>
    <row r="104" spans="1:19" s="39" customFormat="1" ht="11.25">
      <c r="A104" s="53"/>
      <c r="B104" s="69"/>
      <c r="C104" s="53" t="s">
        <v>531</v>
      </c>
      <c r="D104" s="166">
        <v>1396053.82</v>
      </c>
      <c r="E104" s="166">
        <v>1633123.05</v>
      </c>
      <c r="F104" s="166">
        <f>2027669.2+3500</f>
        <v>2031169.2</v>
      </c>
      <c r="G104" s="166">
        <v>1630177.72</v>
      </c>
      <c r="H104" s="166">
        <v>2213221.53</v>
      </c>
      <c r="I104" s="166">
        <v>2148593.99</v>
      </c>
      <c r="J104" s="166">
        <v>1937142.29</v>
      </c>
      <c r="K104" s="166">
        <v>2174605.1</v>
      </c>
      <c r="L104" s="166">
        <v>1951602.8</v>
      </c>
      <c r="M104" s="166">
        <v>2008689.8</v>
      </c>
      <c r="N104" s="166">
        <v>1967544.49</v>
      </c>
      <c r="O104" s="166">
        <v>2067005.78</v>
      </c>
      <c r="P104" s="166">
        <f>SUM(D104:O104)</f>
        <v>23158929.57</v>
      </c>
      <c r="S104" s="49"/>
    </row>
    <row r="105" spans="1:20" ht="12.75" hidden="1">
      <c r="A105" s="68"/>
      <c r="B105" s="69"/>
      <c r="C105" s="68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39"/>
      <c r="R105" s="39"/>
      <c r="S105" s="49"/>
      <c r="T105" s="39"/>
    </row>
    <row r="106" spans="1:20" ht="12.75" hidden="1">
      <c r="A106" s="68"/>
      <c r="B106" s="69"/>
      <c r="C106" s="79" t="s">
        <v>532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39"/>
      <c r="R106" s="39"/>
      <c r="S106" s="49"/>
      <c r="T106" s="39"/>
    </row>
    <row r="107" spans="1:20" ht="12.75" hidden="1">
      <c r="A107" s="68"/>
      <c r="B107" s="69"/>
      <c r="C107" s="68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39"/>
      <c r="R107" s="39"/>
      <c r="S107" s="49"/>
      <c r="T107" s="39"/>
    </row>
    <row r="108" spans="1:19" s="43" customFormat="1" ht="12">
      <c r="A108" s="76"/>
      <c r="B108" s="77" t="s">
        <v>533</v>
      </c>
      <c r="C108" s="56"/>
      <c r="D108" s="167">
        <f>SUM(D110:D118)</f>
        <v>2549.26</v>
      </c>
      <c r="E108" s="167">
        <f aca="true" t="shared" si="11" ref="E108:P108">SUM(E110:E118)</f>
        <v>19555.12</v>
      </c>
      <c r="F108" s="167">
        <f t="shared" si="11"/>
        <v>12674.81</v>
      </c>
      <c r="G108" s="167">
        <f t="shared" si="11"/>
        <v>12490.74</v>
      </c>
      <c r="H108" s="167">
        <f t="shared" si="11"/>
        <v>113685.38999999998</v>
      </c>
      <c r="I108" s="167">
        <f t="shared" si="11"/>
        <v>85728.43</v>
      </c>
      <c r="J108" s="167">
        <f t="shared" si="11"/>
        <v>49456.740000000005</v>
      </c>
      <c r="K108" s="167">
        <f t="shared" si="11"/>
        <v>631232.89</v>
      </c>
      <c r="L108" s="167">
        <f t="shared" si="11"/>
        <v>96457.10999999999</v>
      </c>
      <c r="M108" s="167">
        <f t="shared" si="11"/>
        <v>11861.91</v>
      </c>
      <c r="N108" s="167">
        <f t="shared" si="11"/>
        <v>43298.69</v>
      </c>
      <c r="O108" s="167">
        <f t="shared" si="11"/>
        <v>45248.46</v>
      </c>
      <c r="P108" s="167">
        <f t="shared" si="11"/>
        <v>1124239.55</v>
      </c>
      <c r="S108" s="78"/>
    </row>
    <row r="109" spans="1:20" ht="12.75" hidden="1">
      <c r="A109" s="68"/>
      <c r="B109" s="69"/>
      <c r="C109" s="68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39"/>
      <c r="R109" s="39"/>
      <c r="S109" s="49"/>
      <c r="T109" s="39"/>
    </row>
    <row r="110" spans="1:19" s="39" customFormat="1" ht="11.25">
      <c r="A110" s="53"/>
      <c r="B110" s="69"/>
      <c r="C110" s="53" t="s">
        <v>534</v>
      </c>
      <c r="D110" s="170">
        <v>0</v>
      </c>
      <c r="E110" s="170">
        <v>6322.8</v>
      </c>
      <c r="F110" s="170">
        <v>2389.21</v>
      </c>
      <c r="G110" s="170">
        <v>6229.2</v>
      </c>
      <c r="H110" s="170">
        <v>86973.4</v>
      </c>
      <c r="I110" s="170">
        <v>67645.5</v>
      </c>
      <c r="J110" s="170">
        <v>14445.28</v>
      </c>
      <c r="K110" s="170">
        <v>505714.88</v>
      </c>
      <c r="L110" s="170">
        <v>0</v>
      </c>
      <c r="M110" s="170">
        <v>420.99</v>
      </c>
      <c r="N110" s="170">
        <v>2800</v>
      </c>
      <c r="O110" s="170">
        <v>10362.74</v>
      </c>
      <c r="P110" s="170">
        <f>SUM(D110:O110)</f>
        <v>703304</v>
      </c>
      <c r="S110" s="49"/>
    </row>
    <row r="111" spans="1:19" s="39" customFormat="1" ht="11.25" hidden="1">
      <c r="A111" s="53"/>
      <c r="B111" s="69"/>
      <c r="C111" s="53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>
        <f aca="true" t="shared" si="12" ref="P111:P118">SUM(D111:O111)</f>
        <v>0</v>
      </c>
      <c r="S111" s="49"/>
    </row>
    <row r="112" spans="1:19" s="39" customFormat="1" ht="11.25">
      <c r="A112" s="53"/>
      <c r="B112" s="69"/>
      <c r="C112" s="53" t="s">
        <v>535</v>
      </c>
      <c r="D112" s="170">
        <v>2549.26</v>
      </c>
      <c r="E112" s="170">
        <v>8411.8</v>
      </c>
      <c r="F112" s="170">
        <v>1013.6</v>
      </c>
      <c r="G112" s="170">
        <v>1916.54</v>
      </c>
      <c r="H112" s="170">
        <v>1937.31</v>
      </c>
      <c r="I112" s="170">
        <v>13945</v>
      </c>
      <c r="J112" s="170">
        <v>15793.42</v>
      </c>
      <c r="K112" s="170">
        <v>24396.51</v>
      </c>
      <c r="L112" s="170">
        <v>61600.27</v>
      </c>
      <c r="M112" s="170">
        <v>9710</v>
      </c>
      <c r="N112" s="170">
        <v>8109.17</v>
      </c>
      <c r="O112" s="170">
        <v>6587.5</v>
      </c>
      <c r="P112" s="170">
        <f t="shared" si="12"/>
        <v>155970.38</v>
      </c>
      <c r="S112" s="49"/>
    </row>
    <row r="113" spans="1:20" ht="12.75" hidden="1">
      <c r="A113" s="68"/>
      <c r="B113" s="69"/>
      <c r="C113" s="53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>
        <f t="shared" si="12"/>
        <v>0</v>
      </c>
      <c r="Q113" s="39"/>
      <c r="R113" s="39"/>
      <c r="S113" s="49"/>
      <c r="T113" s="39"/>
    </row>
    <row r="114" spans="1:19" s="39" customFormat="1" ht="11.25">
      <c r="A114" s="53"/>
      <c r="B114" s="69"/>
      <c r="C114" s="53" t="s">
        <v>536</v>
      </c>
      <c r="D114" s="170">
        <v>0</v>
      </c>
      <c r="E114" s="170">
        <v>1990.56</v>
      </c>
      <c r="F114" s="170">
        <v>9272</v>
      </c>
      <c r="G114" s="170">
        <v>4345</v>
      </c>
      <c r="H114" s="170">
        <v>24774.68</v>
      </c>
      <c r="I114" s="170">
        <v>4137.93</v>
      </c>
      <c r="J114" s="170">
        <v>18948.04</v>
      </c>
      <c r="K114" s="170">
        <v>100721.6</v>
      </c>
      <c r="L114" s="170">
        <v>34479.84</v>
      </c>
      <c r="M114" s="170">
        <v>1624</v>
      </c>
      <c r="N114" s="170">
        <v>28431.7</v>
      </c>
      <c r="O114" s="170">
        <v>27479.04</v>
      </c>
      <c r="P114" s="170">
        <f t="shared" si="12"/>
        <v>256204.39</v>
      </c>
      <c r="S114" s="49"/>
    </row>
    <row r="115" spans="1:19" s="39" customFormat="1" ht="11.25" hidden="1">
      <c r="A115" s="53"/>
      <c r="B115" s="69"/>
      <c r="C115" s="53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>
        <f t="shared" si="12"/>
        <v>0</v>
      </c>
      <c r="S115" s="49"/>
    </row>
    <row r="116" spans="1:20" ht="12.75">
      <c r="A116" s="68"/>
      <c r="B116" s="69"/>
      <c r="C116" s="53" t="s">
        <v>537</v>
      </c>
      <c r="D116" s="166">
        <v>0</v>
      </c>
      <c r="E116" s="166">
        <v>2829.96</v>
      </c>
      <c r="F116" s="166">
        <v>0</v>
      </c>
      <c r="G116" s="166">
        <v>0</v>
      </c>
      <c r="H116" s="166">
        <v>0</v>
      </c>
      <c r="I116" s="166">
        <v>0</v>
      </c>
      <c r="J116" s="166">
        <v>270</v>
      </c>
      <c r="K116" s="166">
        <v>399.9</v>
      </c>
      <c r="L116" s="166">
        <v>377</v>
      </c>
      <c r="M116" s="166">
        <v>106.92</v>
      </c>
      <c r="N116" s="166">
        <v>3957.82</v>
      </c>
      <c r="O116" s="166">
        <v>819.18</v>
      </c>
      <c r="P116" s="170">
        <f t="shared" si="12"/>
        <v>8760.78</v>
      </c>
      <c r="Q116" s="39"/>
      <c r="R116" s="39"/>
      <c r="S116" s="49"/>
      <c r="T116" s="39"/>
    </row>
    <row r="117" spans="1:20" ht="12.75" hidden="1">
      <c r="A117" s="68"/>
      <c r="B117" s="69"/>
      <c r="C117" s="53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70">
        <f t="shared" si="12"/>
        <v>0</v>
      </c>
      <c r="Q117" s="39"/>
      <c r="R117" s="39"/>
      <c r="S117" s="49"/>
      <c r="T117" s="39"/>
    </row>
    <row r="118" spans="1:20" ht="12.75">
      <c r="A118" s="68"/>
      <c r="B118" s="69"/>
      <c r="C118" s="53" t="s">
        <v>538</v>
      </c>
      <c r="D118" s="166">
        <v>0</v>
      </c>
      <c r="E118" s="166">
        <v>0</v>
      </c>
      <c r="F118" s="166">
        <v>0</v>
      </c>
      <c r="G118" s="166">
        <v>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70">
        <f t="shared" si="12"/>
        <v>0</v>
      </c>
      <c r="Q118" s="39"/>
      <c r="R118" s="39"/>
      <c r="S118" s="49"/>
      <c r="T118" s="39"/>
    </row>
    <row r="119" spans="1:20" ht="12.75">
      <c r="A119" s="68"/>
      <c r="B119" s="69"/>
      <c r="C119" s="68" t="s">
        <v>539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39"/>
      <c r="R119" s="39"/>
      <c r="S119" s="49"/>
      <c r="T119" s="39"/>
    </row>
    <row r="120" spans="1:20" ht="12.75" hidden="1">
      <c r="A120" s="68"/>
      <c r="B120" s="69"/>
      <c r="C120" s="68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39"/>
      <c r="R120" s="39"/>
      <c r="S120" s="49"/>
      <c r="T120" s="39"/>
    </row>
    <row r="121" spans="1:19" s="43" customFormat="1" ht="12">
      <c r="A121" s="76"/>
      <c r="B121" s="77" t="s">
        <v>540</v>
      </c>
      <c r="C121" s="56"/>
      <c r="D121" s="167">
        <f>SUM(D123:D127)</f>
        <v>3248</v>
      </c>
      <c r="E121" s="167">
        <f aca="true" t="shared" si="13" ref="E121:P121">SUM(E123:E127)</f>
        <v>0</v>
      </c>
      <c r="F121" s="167">
        <f t="shared" si="13"/>
        <v>0</v>
      </c>
      <c r="G121" s="167">
        <f t="shared" si="13"/>
        <v>3248</v>
      </c>
      <c r="H121" s="167">
        <f t="shared" si="13"/>
        <v>3248</v>
      </c>
      <c r="I121" s="167">
        <f t="shared" si="13"/>
        <v>0</v>
      </c>
      <c r="J121" s="167">
        <f t="shared" si="13"/>
        <v>3248</v>
      </c>
      <c r="K121" s="167">
        <f t="shared" si="13"/>
        <v>0</v>
      </c>
      <c r="L121" s="167">
        <f t="shared" si="13"/>
        <v>3248</v>
      </c>
      <c r="M121" s="167">
        <f t="shared" si="13"/>
        <v>0</v>
      </c>
      <c r="N121" s="167">
        <f t="shared" si="13"/>
        <v>3248</v>
      </c>
      <c r="O121" s="167">
        <f t="shared" si="13"/>
        <v>0</v>
      </c>
      <c r="P121" s="167">
        <f t="shared" si="13"/>
        <v>19488</v>
      </c>
      <c r="S121" s="78"/>
    </row>
    <row r="122" spans="1:20" ht="12.75" hidden="1">
      <c r="A122" s="68"/>
      <c r="B122" s="86"/>
      <c r="C122" s="53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39"/>
      <c r="R122" s="39"/>
      <c r="S122" s="49"/>
      <c r="T122" s="39"/>
    </row>
    <row r="123" spans="1:19" s="39" customFormat="1" ht="11.25">
      <c r="A123" s="53"/>
      <c r="B123" s="69"/>
      <c r="C123" s="53" t="s">
        <v>541</v>
      </c>
      <c r="D123" s="170"/>
      <c r="E123" s="170"/>
      <c r="F123" s="170"/>
      <c r="G123" s="170"/>
      <c r="H123" s="170"/>
      <c r="I123" s="170"/>
      <c r="J123" s="170"/>
      <c r="K123" s="170"/>
      <c r="L123" s="170">
        <v>0</v>
      </c>
      <c r="M123" s="170">
        <v>0</v>
      </c>
      <c r="N123" s="170">
        <v>0</v>
      </c>
      <c r="O123" s="170">
        <v>0</v>
      </c>
      <c r="P123" s="170">
        <f>SUM(D123:O123)</f>
        <v>0</v>
      </c>
      <c r="S123" s="49"/>
    </row>
    <row r="124" spans="1:20" ht="12.75" hidden="1">
      <c r="A124" s="68"/>
      <c r="B124" s="69"/>
      <c r="C124" s="68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70">
        <f>SUM(D124:O124)</f>
        <v>0</v>
      </c>
      <c r="Q124" s="39"/>
      <c r="R124" s="39"/>
      <c r="S124" s="49"/>
      <c r="T124" s="39"/>
    </row>
    <row r="125" spans="1:20" ht="12.75">
      <c r="A125" s="68"/>
      <c r="B125" s="69"/>
      <c r="C125" s="53" t="s">
        <v>542</v>
      </c>
      <c r="D125" s="166">
        <v>3248</v>
      </c>
      <c r="E125" s="166">
        <v>0</v>
      </c>
      <c r="F125" s="166">
        <v>0</v>
      </c>
      <c r="G125" s="166">
        <v>3248</v>
      </c>
      <c r="H125" s="166">
        <v>3248</v>
      </c>
      <c r="I125" s="166">
        <v>0</v>
      </c>
      <c r="J125" s="166">
        <v>3248</v>
      </c>
      <c r="K125" s="166">
        <v>0</v>
      </c>
      <c r="L125" s="166">
        <v>3248</v>
      </c>
      <c r="M125" s="166">
        <v>0</v>
      </c>
      <c r="N125" s="166">
        <v>3248</v>
      </c>
      <c r="O125" s="166">
        <v>0</v>
      </c>
      <c r="P125" s="170">
        <f>SUM(D125:O125)</f>
        <v>19488</v>
      </c>
      <c r="Q125" s="39"/>
      <c r="R125" s="39"/>
      <c r="S125" s="49"/>
      <c r="T125" s="39"/>
    </row>
    <row r="126" spans="1:20" ht="12.75" hidden="1">
      <c r="A126" s="68"/>
      <c r="B126" s="69"/>
      <c r="C126" s="68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70">
        <f>SUM(D126:O126)</f>
        <v>0</v>
      </c>
      <c r="Q126" s="39"/>
      <c r="R126" s="39"/>
      <c r="S126" s="49"/>
      <c r="T126" s="39"/>
    </row>
    <row r="127" spans="1:20" ht="12.75">
      <c r="A127" s="68"/>
      <c r="B127" s="69"/>
      <c r="C127" s="53" t="s">
        <v>543</v>
      </c>
      <c r="D127" s="166">
        <v>0</v>
      </c>
      <c r="E127" s="166">
        <v>0</v>
      </c>
      <c r="F127" s="166">
        <v>0</v>
      </c>
      <c r="G127" s="166">
        <v>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6">
        <v>0</v>
      </c>
      <c r="O127" s="166">
        <v>0</v>
      </c>
      <c r="P127" s="170">
        <f>SUM(D127:O127)</f>
        <v>0</v>
      </c>
      <c r="Q127" s="39"/>
      <c r="R127" s="39"/>
      <c r="S127" s="49"/>
      <c r="T127" s="39"/>
    </row>
    <row r="128" spans="1:20" ht="12.75">
      <c r="A128" s="68"/>
      <c r="B128" s="69"/>
      <c r="C128" s="53" t="s">
        <v>544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39"/>
      <c r="R128" s="39"/>
      <c r="S128" s="49"/>
      <c r="T128" s="39"/>
    </row>
    <row r="129" spans="1:20" ht="12.75" hidden="1">
      <c r="A129" s="68"/>
      <c r="B129" s="69"/>
      <c r="C129" s="68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39"/>
      <c r="R129" s="39"/>
      <c r="S129" s="49"/>
      <c r="T129" s="39"/>
    </row>
    <row r="130" spans="1:19" s="44" customFormat="1" ht="12">
      <c r="A130" s="56"/>
      <c r="B130" s="77" t="s">
        <v>545</v>
      </c>
      <c r="C130" s="56"/>
      <c r="D130" s="167">
        <f>SUM(D132:D154)</f>
        <v>117717.39</v>
      </c>
      <c r="E130" s="167">
        <f aca="true" t="shared" si="14" ref="E130:P130">SUM(E132:E154)</f>
        <v>140024.19</v>
      </c>
      <c r="F130" s="167">
        <f t="shared" si="14"/>
        <v>214221.90000000002</v>
      </c>
      <c r="G130" s="167">
        <f t="shared" si="14"/>
        <v>58269.67999999999</v>
      </c>
      <c r="H130" s="167">
        <f t="shared" si="14"/>
        <v>196244.48</v>
      </c>
      <c r="I130" s="167">
        <f t="shared" si="14"/>
        <v>197827.58000000002</v>
      </c>
      <c r="J130" s="167">
        <f t="shared" si="14"/>
        <v>140587.19999999998</v>
      </c>
      <c r="K130" s="167">
        <f t="shared" si="14"/>
        <v>275713.6</v>
      </c>
      <c r="L130" s="167">
        <f t="shared" si="14"/>
        <v>179836.86</v>
      </c>
      <c r="M130" s="167">
        <f t="shared" si="14"/>
        <v>182827.78</v>
      </c>
      <c r="N130" s="167">
        <f t="shared" si="14"/>
        <v>191530.26</v>
      </c>
      <c r="O130" s="167">
        <f t="shared" si="14"/>
        <v>287538.82</v>
      </c>
      <c r="P130" s="167">
        <f t="shared" si="14"/>
        <v>2182339.74</v>
      </c>
      <c r="Q130" s="44">
        <f>SUM(Q132:Q134)</f>
        <v>2264000</v>
      </c>
      <c r="R130" s="44">
        <f>SUM(R132:R134)</f>
        <v>1836906.3</v>
      </c>
      <c r="S130" s="81">
        <f>R130/Q130</f>
        <v>0.8113543727915195</v>
      </c>
    </row>
    <row r="131" spans="1:20" ht="12.75" hidden="1">
      <c r="A131" s="68"/>
      <c r="B131" s="69"/>
      <c r="C131" s="68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39"/>
      <c r="R131" s="39"/>
      <c r="S131" s="49"/>
      <c r="T131" s="39"/>
    </row>
    <row r="132" spans="1:19" s="39" customFormat="1" ht="11.25">
      <c r="A132" s="53"/>
      <c r="B132" s="69"/>
      <c r="C132" s="87" t="s">
        <v>546</v>
      </c>
      <c r="D132" s="166">
        <v>17423.63</v>
      </c>
      <c r="E132" s="166">
        <v>30279.08</v>
      </c>
      <c r="F132" s="166">
        <v>59045.24</v>
      </c>
      <c r="G132" s="166">
        <v>1698.5</v>
      </c>
      <c r="H132" s="166">
        <v>8602.53</v>
      </c>
      <c r="I132" s="166">
        <v>59040.94</v>
      </c>
      <c r="J132" s="166">
        <v>66561.84</v>
      </c>
      <c r="K132" s="166">
        <v>21872.8</v>
      </c>
      <c r="L132" s="166">
        <v>52090.73</v>
      </c>
      <c r="M132" s="166">
        <v>15537.75</v>
      </c>
      <c r="N132" s="166">
        <v>60586.12</v>
      </c>
      <c r="O132" s="166">
        <v>34354.54</v>
      </c>
      <c r="P132" s="166">
        <f>SUM(D132:O132)</f>
        <v>427093.69999999995</v>
      </c>
      <c r="Q132" s="39">
        <v>2264000</v>
      </c>
      <c r="R132" s="39">
        <f>Q132-P132</f>
        <v>1836906.3</v>
      </c>
      <c r="S132" s="49">
        <f>R132/Q132</f>
        <v>0.8113543727915195</v>
      </c>
    </row>
    <row r="133" spans="1:20" ht="12.75" hidden="1">
      <c r="A133" s="68"/>
      <c r="B133" s="86"/>
      <c r="C133" s="87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>
        <f aca="true" t="shared" si="15" ref="P133:P145">SUM(D133:O133)</f>
        <v>0</v>
      </c>
      <c r="Q133" s="39"/>
      <c r="R133" s="39"/>
      <c r="S133" s="49"/>
      <c r="T133" s="39"/>
    </row>
    <row r="134" spans="1:20" ht="12.75">
      <c r="A134" s="68"/>
      <c r="B134" s="86"/>
      <c r="C134" s="53" t="s">
        <v>547</v>
      </c>
      <c r="D134" s="166">
        <v>14998.99</v>
      </c>
      <c r="E134" s="166">
        <v>3297.39</v>
      </c>
      <c r="F134" s="166">
        <v>12230.03</v>
      </c>
      <c r="G134" s="166">
        <v>452.99</v>
      </c>
      <c r="H134" s="166">
        <v>0</v>
      </c>
      <c r="I134" s="166">
        <v>5782.07</v>
      </c>
      <c r="J134" s="166">
        <v>13643.9</v>
      </c>
      <c r="K134" s="166">
        <v>35040.01</v>
      </c>
      <c r="L134" s="166">
        <v>4845</v>
      </c>
      <c r="M134" s="166">
        <v>15704.5</v>
      </c>
      <c r="N134" s="166">
        <v>544.06</v>
      </c>
      <c r="O134" s="166">
        <v>11969.98</v>
      </c>
      <c r="P134" s="166">
        <f t="shared" si="15"/>
        <v>118508.92</v>
      </c>
      <c r="Q134" s="39"/>
      <c r="R134" s="39"/>
      <c r="S134" s="49"/>
      <c r="T134" s="39"/>
    </row>
    <row r="135" spans="1:19" s="39" customFormat="1" ht="11.25" hidden="1">
      <c r="A135" s="53"/>
      <c r="B135" s="69"/>
      <c r="C135" s="53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66">
        <f t="shared" si="15"/>
        <v>0</v>
      </c>
      <c r="S135" s="49"/>
    </row>
    <row r="136" spans="1:19" s="39" customFormat="1" ht="11.25">
      <c r="A136" s="53"/>
      <c r="B136" s="69"/>
      <c r="C136" s="53" t="s">
        <v>548</v>
      </c>
      <c r="D136" s="170">
        <v>0</v>
      </c>
      <c r="E136" s="170">
        <v>0</v>
      </c>
      <c r="F136" s="170">
        <v>0</v>
      </c>
      <c r="G136" s="170">
        <v>0</v>
      </c>
      <c r="H136" s="170">
        <v>219.99</v>
      </c>
      <c r="I136" s="170">
        <v>4450</v>
      </c>
      <c r="J136" s="170">
        <v>0</v>
      </c>
      <c r="K136" s="170">
        <v>0</v>
      </c>
      <c r="L136" s="170">
        <v>0</v>
      </c>
      <c r="M136" s="170">
        <v>0</v>
      </c>
      <c r="N136" s="170">
        <v>0</v>
      </c>
      <c r="O136" s="170">
        <v>0</v>
      </c>
      <c r="P136" s="166">
        <f t="shared" si="15"/>
        <v>4669.99</v>
      </c>
      <c r="S136" s="49"/>
    </row>
    <row r="137" spans="1:19" s="39" customFormat="1" ht="11.25">
      <c r="A137" s="53"/>
      <c r="B137" s="69"/>
      <c r="C137" s="53" t="s">
        <v>549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66"/>
      <c r="S137" s="49"/>
    </row>
    <row r="138" spans="1:19" s="39" customFormat="1" ht="11.25" hidden="1">
      <c r="A138" s="53"/>
      <c r="B138" s="69"/>
      <c r="C138" s="53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66">
        <f t="shared" si="15"/>
        <v>0</v>
      </c>
      <c r="S138" s="49"/>
    </row>
    <row r="139" spans="1:19" s="39" customFormat="1" ht="11.25">
      <c r="A139" s="53"/>
      <c r="B139" s="69"/>
      <c r="C139" s="53" t="s">
        <v>550</v>
      </c>
      <c r="D139" s="170">
        <v>250</v>
      </c>
      <c r="E139" s="170">
        <v>34126.31</v>
      </c>
      <c r="F139" s="170">
        <v>2491.4</v>
      </c>
      <c r="G139" s="170">
        <v>14396.38</v>
      </c>
      <c r="H139" s="170">
        <v>420</v>
      </c>
      <c r="I139" s="170">
        <v>40035.72</v>
      </c>
      <c r="J139" s="170">
        <v>723</v>
      </c>
      <c r="K139" s="170">
        <v>9815.4</v>
      </c>
      <c r="L139" s="170">
        <v>1827.94</v>
      </c>
      <c r="M139" s="170">
        <v>5690</v>
      </c>
      <c r="N139" s="170">
        <v>11521.91</v>
      </c>
      <c r="O139" s="170">
        <v>1070</v>
      </c>
      <c r="P139" s="166">
        <f t="shared" si="15"/>
        <v>122368.06</v>
      </c>
      <c r="S139" s="49"/>
    </row>
    <row r="140" spans="1:19" ht="12.75">
      <c r="A140" s="68"/>
      <c r="B140" s="69"/>
      <c r="C140" s="53" t="s">
        <v>551</v>
      </c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66"/>
      <c r="S140" s="32"/>
    </row>
    <row r="141" spans="1:19" ht="12.75" hidden="1">
      <c r="A141" s="68"/>
      <c r="B141" s="69"/>
      <c r="C141" s="53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66">
        <f t="shared" si="15"/>
        <v>0</v>
      </c>
      <c r="S141" s="32"/>
    </row>
    <row r="142" spans="1:19" ht="12.75">
      <c r="A142" s="68"/>
      <c r="B142" s="69"/>
      <c r="C142" s="53" t="s">
        <v>552</v>
      </c>
      <c r="D142" s="170">
        <v>0</v>
      </c>
      <c r="E142" s="170">
        <v>0</v>
      </c>
      <c r="F142" s="170">
        <v>0</v>
      </c>
      <c r="G142" s="170">
        <v>0</v>
      </c>
      <c r="H142" s="170">
        <v>0</v>
      </c>
      <c r="I142" s="170">
        <v>0</v>
      </c>
      <c r="J142" s="170">
        <v>0</v>
      </c>
      <c r="K142" s="170">
        <v>0</v>
      </c>
      <c r="L142" s="170">
        <v>0</v>
      </c>
      <c r="M142" s="170">
        <v>0</v>
      </c>
      <c r="N142" s="170">
        <v>0</v>
      </c>
      <c r="O142" s="170">
        <v>0</v>
      </c>
      <c r="P142" s="166">
        <f t="shared" si="15"/>
        <v>0</v>
      </c>
      <c r="S142" s="32"/>
    </row>
    <row r="143" spans="1:19" ht="12.75">
      <c r="A143" s="68"/>
      <c r="B143" s="69"/>
      <c r="C143" s="53" t="s">
        <v>553</v>
      </c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66"/>
      <c r="S143" s="32"/>
    </row>
    <row r="144" spans="1:19" ht="12.75" hidden="1">
      <c r="A144" s="68"/>
      <c r="B144" s="69"/>
      <c r="C144" s="53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66">
        <f t="shared" si="15"/>
        <v>0</v>
      </c>
      <c r="S144" s="32"/>
    </row>
    <row r="145" spans="1:19" ht="12.75">
      <c r="A145" s="68"/>
      <c r="B145" s="69"/>
      <c r="C145" s="53" t="s">
        <v>554</v>
      </c>
      <c r="D145" s="170">
        <v>40524.6</v>
      </c>
      <c r="E145" s="170">
        <v>33490</v>
      </c>
      <c r="F145" s="170">
        <v>74114.22</v>
      </c>
      <c r="G145" s="170">
        <v>25512.22</v>
      </c>
      <c r="H145" s="170">
        <v>13579.39</v>
      </c>
      <c r="I145" s="170">
        <v>26576.98</v>
      </c>
      <c r="J145" s="170">
        <v>29417.14</v>
      </c>
      <c r="K145" s="170">
        <v>82122.14</v>
      </c>
      <c r="L145" s="170">
        <v>22035.4</v>
      </c>
      <c r="M145" s="170">
        <v>95211.62</v>
      </c>
      <c r="N145" s="170">
        <v>51956.62</v>
      </c>
      <c r="O145" s="170">
        <v>40322.54</v>
      </c>
      <c r="P145" s="166">
        <f t="shared" si="15"/>
        <v>534862.87</v>
      </c>
      <c r="S145" s="32"/>
    </row>
    <row r="146" spans="1:16" ht="15">
      <c r="A146" s="68"/>
      <c r="B146" s="69"/>
      <c r="C146" s="53" t="s">
        <v>555</v>
      </c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66"/>
    </row>
    <row r="147" spans="1:16" ht="15" hidden="1">
      <c r="A147" s="68"/>
      <c r="B147" s="69"/>
      <c r="C147" s="53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66">
        <f>SUM(D147:N147)</f>
        <v>0</v>
      </c>
    </row>
    <row r="148" spans="1:16" ht="15">
      <c r="A148" s="68"/>
      <c r="B148" s="69"/>
      <c r="C148" s="53" t="s">
        <v>556</v>
      </c>
      <c r="D148" s="170">
        <v>0</v>
      </c>
      <c r="E148" s="170">
        <v>0</v>
      </c>
      <c r="F148" s="170">
        <v>0</v>
      </c>
      <c r="G148" s="170">
        <v>0</v>
      </c>
      <c r="H148" s="170">
        <v>0</v>
      </c>
      <c r="I148" s="170">
        <v>15139.16</v>
      </c>
      <c r="J148" s="170">
        <v>0</v>
      </c>
      <c r="K148" s="170">
        <v>0</v>
      </c>
      <c r="L148" s="170">
        <v>0</v>
      </c>
      <c r="M148" s="170">
        <v>0</v>
      </c>
      <c r="N148" s="170">
        <v>0</v>
      </c>
      <c r="O148" s="170">
        <v>0</v>
      </c>
      <c r="P148" s="166">
        <f>SUM(D148:O148)</f>
        <v>15139.16</v>
      </c>
    </row>
    <row r="149" spans="1:16" ht="15">
      <c r="A149" s="68"/>
      <c r="B149" s="69"/>
      <c r="C149" s="53" t="s">
        <v>557</v>
      </c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66"/>
    </row>
    <row r="150" spans="1:16" ht="15" hidden="1">
      <c r="A150" s="68"/>
      <c r="B150" s="69"/>
      <c r="C150" s="53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66"/>
    </row>
    <row r="151" spans="1:16" ht="15">
      <c r="A151" s="68"/>
      <c r="B151" s="69"/>
      <c r="C151" s="53" t="s">
        <v>558</v>
      </c>
      <c r="D151" s="170">
        <v>44520.17</v>
      </c>
      <c r="E151" s="170">
        <v>37043.41</v>
      </c>
      <c r="F151" s="170">
        <v>66341.01</v>
      </c>
      <c r="G151" s="170">
        <v>16209.59</v>
      </c>
      <c r="H151" s="170">
        <v>173422.57</v>
      </c>
      <c r="I151" s="170">
        <v>46802.71</v>
      </c>
      <c r="J151" s="170">
        <v>30241.32</v>
      </c>
      <c r="K151" s="170">
        <v>126863.25</v>
      </c>
      <c r="L151" s="170">
        <v>95197.79</v>
      </c>
      <c r="M151" s="170">
        <v>47012.57</v>
      </c>
      <c r="N151" s="170">
        <v>66921.55</v>
      </c>
      <c r="O151" s="170">
        <v>195784.96</v>
      </c>
      <c r="P151" s="166">
        <f>SUM(D151:O151)</f>
        <v>946360.9</v>
      </c>
    </row>
    <row r="152" spans="1:16" ht="15">
      <c r="A152" s="68"/>
      <c r="B152" s="69"/>
      <c r="C152" s="53" t="s">
        <v>559</v>
      </c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0"/>
      <c r="O152" s="170"/>
      <c r="P152" s="166"/>
    </row>
    <row r="153" spans="1:16" ht="15" hidden="1">
      <c r="A153" s="68"/>
      <c r="B153" s="69"/>
      <c r="C153" s="68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0"/>
      <c r="O153" s="170"/>
      <c r="P153" s="171"/>
    </row>
    <row r="154" spans="1:16" ht="15">
      <c r="A154" s="68"/>
      <c r="B154" s="69"/>
      <c r="C154" s="53" t="s">
        <v>560</v>
      </c>
      <c r="D154" s="170">
        <v>0</v>
      </c>
      <c r="E154" s="170">
        <v>1788</v>
      </c>
      <c r="F154" s="170">
        <v>0</v>
      </c>
      <c r="G154" s="170">
        <v>0</v>
      </c>
      <c r="H154" s="170">
        <v>0</v>
      </c>
      <c r="I154" s="170">
        <v>0</v>
      </c>
      <c r="J154" s="170">
        <v>0</v>
      </c>
      <c r="K154" s="170">
        <v>0</v>
      </c>
      <c r="L154" s="170">
        <v>3840</v>
      </c>
      <c r="M154" s="170">
        <v>3671.34</v>
      </c>
      <c r="N154" s="170">
        <v>0</v>
      </c>
      <c r="O154" s="170">
        <v>4036.8</v>
      </c>
      <c r="P154" s="170">
        <f>SUM(D154:O154)</f>
        <v>13336.14</v>
      </c>
    </row>
    <row r="155" spans="1:16" ht="15">
      <c r="A155" s="68"/>
      <c r="B155" s="69"/>
      <c r="C155" s="68" t="s">
        <v>851</v>
      </c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5">
      <c r="A156" s="68"/>
      <c r="B156" s="69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5">
      <c r="A157" s="68"/>
      <c r="B157" s="69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landscape" scale="60" r:id="rId1"/>
  <headerFooter alignWithMargins="0">
    <oddHeader>&amp;C&amp;16XV AYUNTAMIENTO DE COMONDU
TESORERIA GENERAL MUNICIPAL
PRESUPUESTO DE EGRESOS EJERCIDO 2017</oddHeader>
  </headerFooter>
  <ignoredErrors>
    <ignoredError sqref="P154 P119:P122 P110:P118 P123:P139" unlockedFormula="1"/>
    <ignoredError sqref="P43:P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91"/>
  <sheetViews>
    <sheetView showGridLines="0" zoomScalePageLayoutView="0" workbookViewId="0" topLeftCell="A1">
      <pane xSplit="3" ySplit="4" topLeftCell="G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O1" sqref="O1:O16384"/>
    </sheetView>
  </sheetViews>
  <sheetFormatPr defaultColWidth="9.140625" defaultRowHeight="15"/>
  <cols>
    <col min="1" max="1" width="2.8515625" style="32" customWidth="1"/>
    <col min="2" max="2" width="2.7109375" style="31" customWidth="1"/>
    <col min="3" max="3" width="47.00390625" style="39" customWidth="1"/>
    <col min="4" max="4" width="11.7109375" style="32" bestFit="1" customWidth="1"/>
    <col min="5" max="5" width="11.8515625" style="32" bestFit="1" customWidth="1"/>
    <col min="6" max="7" width="11.7109375" style="32" bestFit="1" customWidth="1"/>
    <col min="8" max="9" width="12.00390625" style="32" bestFit="1" customWidth="1"/>
    <col min="10" max="12" width="11.7109375" style="32" bestFit="1" customWidth="1"/>
    <col min="13" max="13" width="12.57421875" style="32" bestFit="1" customWidth="1"/>
    <col min="14" max="14" width="11.7109375" style="32" bestFit="1" customWidth="1"/>
    <col min="15" max="15" width="11.7109375" style="32" customWidth="1"/>
    <col min="16" max="16" width="12.7109375" style="32" bestFit="1" customWidth="1"/>
    <col min="17" max="17" width="11.28125" style="32" hidden="1" customWidth="1"/>
    <col min="18" max="18" width="10.140625" style="32" hidden="1" customWidth="1"/>
    <col min="19" max="19" width="9.57421875" style="32" hidden="1" customWidth="1"/>
    <col min="20" max="20" width="7.8515625" style="32" bestFit="1" customWidth="1"/>
    <col min="21" max="21" width="10.140625" style="32" bestFit="1" customWidth="1"/>
    <col min="22" max="16384" width="9.140625" style="32" customWidth="1"/>
  </cols>
  <sheetData>
    <row r="1" spans="7:17" ht="12.75">
      <c r="G1" s="88"/>
      <c r="H1" s="88"/>
      <c r="I1" s="172"/>
      <c r="J1" s="88"/>
      <c r="K1" s="88"/>
      <c r="L1" s="88"/>
      <c r="M1" s="88"/>
      <c r="Q1" s="34" t="s">
        <v>417</v>
      </c>
    </row>
    <row r="2" spans="4:17" ht="12.75">
      <c r="D2" s="33"/>
      <c r="E2" s="33"/>
      <c r="F2" s="33"/>
      <c r="G2" s="59"/>
      <c r="H2" s="59"/>
      <c r="I2" s="59"/>
      <c r="J2" s="33"/>
      <c r="K2" s="33"/>
      <c r="L2" s="33"/>
      <c r="M2" s="33"/>
      <c r="N2" s="33"/>
      <c r="O2" s="33"/>
      <c r="P2" s="34"/>
      <c r="Q2" s="34"/>
    </row>
    <row r="3" spans="4:17" ht="12.75">
      <c r="D3" s="33"/>
      <c r="E3" s="33"/>
      <c r="F3" s="33"/>
      <c r="G3" s="59"/>
      <c r="H3" s="59"/>
      <c r="I3" s="59"/>
      <c r="J3" s="33"/>
      <c r="K3" s="59"/>
      <c r="L3" s="59"/>
      <c r="M3" s="59"/>
      <c r="N3" s="33"/>
      <c r="O3" s="33"/>
      <c r="P3" s="34" t="s">
        <v>0</v>
      </c>
      <c r="Q3" s="34"/>
    </row>
    <row r="4" spans="2:19" s="34" customFormat="1" ht="12.75">
      <c r="B4" s="35"/>
      <c r="C4" s="89"/>
      <c r="D4" s="34" t="s">
        <v>418</v>
      </c>
      <c r="E4" s="34" t="s">
        <v>419</v>
      </c>
      <c r="F4" s="34" t="s">
        <v>420</v>
      </c>
      <c r="G4" s="34" t="s">
        <v>421</v>
      </c>
      <c r="H4" s="34" t="s">
        <v>422</v>
      </c>
      <c r="I4" s="34" t="s">
        <v>423</v>
      </c>
      <c r="J4" s="34" t="s">
        <v>424</v>
      </c>
      <c r="K4" s="34" t="s">
        <v>425</v>
      </c>
      <c r="L4" s="34" t="s">
        <v>426</v>
      </c>
      <c r="M4" s="34" t="s">
        <v>427</v>
      </c>
      <c r="N4" s="34" t="s">
        <v>428</v>
      </c>
      <c r="O4" s="34" t="s">
        <v>855</v>
      </c>
      <c r="P4" s="34" t="s">
        <v>856</v>
      </c>
      <c r="Q4" s="34" t="s">
        <v>429</v>
      </c>
      <c r="R4" s="34" t="s">
        <v>430</v>
      </c>
      <c r="S4" s="34" t="s">
        <v>431</v>
      </c>
    </row>
    <row r="5" spans="2:18" s="90" customFormat="1" ht="12.75">
      <c r="B5" s="36" t="s">
        <v>561</v>
      </c>
      <c r="C5" s="36"/>
      <c r="D5" s="162">
        <f>SUM(D7,D27,D47,D69,D89,D111,D129,D149,D161)</f>
        <v>1989618.51</v>
      </c>
      <c r="E5" s="162">
        <f aca="true" t="shared" si="0" ref="E5:O5">SUM(E7,E27,E47,E69,E89,E111,E129,E149,E161)</f>
        <v>1560554.11</v>
      </c>
      <c r="F5" s="162">
        <f t="shared" si="0"/>
        <v>2184430.0200000005</v>
      </c>
      <c r="G5" s="162">
        <f t="shared" si="0"/>
        <v>1620227.0599999998</v>
      </c>
      <c r="H5" s="162">
        <f t="shared" si="0"/>
        <v>1789190.54</v>
      </c>
      <c r="I5" s="162">
        <f t="shared" si="0"/>
        <v>4008725.41</v>
      </c>
      <c r="J5" s="162">
        <f t="shared" si="0"/>
        <v>4869638.27</v>
      </c>
      <c r="K5" s="162">
        <f t="shared" si="0"/>
        <v>3602194.8</v>
      </c>
      <c r="L5" s="162">
        <f t="shared" si="0"/>
        <v>1551195.77</v>
      </c>
      <c r="M5" s="162">
        <f t="shared" si="0"/>
        <v>2144190.94</v>
      </c>
      <c r="N5" s="162">
        <f t="shared" si="0"/>
        <v>884899</v>
      </c>
      <c r="O5" s="162">
        <f t="shared" si="0"/>
        <v>6523175.09</v>
      </c>
      <c r="P5" s="162">
        <f>P7+P27+P47+P69+P89+P111+P129+P149+P161</f>
        <v>32728039.519999996</v>
      </c>
      <c r="Q5" s="90" t="e">
        <f>Q7+Q27+#REF!+Q69+Q89+Q111+Q129+Q149</f>
        <v>#REF!</v>
      </c>
      <c r="R5" s="90" t="e">
        <f>R7+R27+#REF!+R69+R89+R111+R129+R149</f>
        <v>#REF!</v>
      </c>
    </row>
    <row r="6" spans="4:19" ht="12.75" hidden="1"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39"/>
      <c r="R6" s="39"/>
      <c r="S6" s="39"/>
    </row>
    <row r="7" spans="2:19" s="44" customFormat="1" ht="12">
      <c r="B7" s="42" t="s">
        <v>562</v>
      </c>
      <c r="D7" s="163">
        <f>SUM(D9:D25)</f>
        <v>1218128.49</v>
      </c>
      <c r="E7" s="163">
        <f aca="true" t="shared" si="1" ref="E7:P7">SUM(E9:E25)</f>
        <v>855648.9700000001</v>
      </c>
      <c r="F7" s="163">
        <f t="shared" si="1"/>
        <v>1478695.77</v>
      </c>
      <c r="G7" s="163">
        <f t="shared" si="1"/>
        <v>791128.37</v>
      </c>
      <c r="H7" s="163">
        <f t="shared" si="1"/>
        <v>812516.1799999999</v>
      </c>
      <c r="I7" s="163">
        <f t="shared" si="1"/>
        <v>1084002.2200000002</v>
      </c>
      <c r="J7" s="163">
        <f t="shared" si="1"/>
        <v>1737461.66</v>
      </c>
      <c r="K7" s="163">
        <f t="shared" si="1"/>
        <v>451901.42</v>
      </c>
      <c r="L7" s="163">
        <f t="shared" si="1"/>
        <v>958526.96</v>
      </c>
      <c r="M7" s="163">
        <f t="shared" si="1"/>
        <v>1727713.82</v>
      </c>
      <c r="N7" s="163">
        <f t="shared" si="1"/>
        <v>359453.43000000005</v>
      </c>
      <c r="O7" s="163">
        <f t="shared" si="1"/>
        <v>1861293.46</v>
      </c>
      <c r="P7" s="163">
        <f t="shared" si="1"/>
        <v>13336470.749999998</v>
      </c>
      <c r="Q7" s="44">
        <f>SUM(Q22:Q26)</f>
        <v>1517000</v>
      </c>
      <c r="R7" s="44">
        <f>Q7-P7</f>
        <v>-11819470.749999998</v>
      </c>
      <c r="S7" s="81">
        <f>R7/Q7</f>
        <v>-7.791345253790374</v>
      </c>
    </row>
    <row r="8" spans="2:19" s="44" customFormat="1" ht="12" hidden="1">
      <c r="B8" s="4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S8" s="81"/>
    </row>
    <row r="9" spans="2:19" s="44" customFormat="1" ht="12">
      <c r="B9" s="42"/>
      <c r="C9" s="39" t="s">
        <v>563</v>
      </c>
      <c r="D9" s="164">
        <v>1211297</v>
      </c>
      <c r="E9" s="164">
        <v>771711.84</v>
      </c>
      <c r="F9" s="164">
        <v>1441548.85</v>
      </c>
      <c r="G9" s="164">
        <v>778370.84</v>
      </c>
      <c r="H9" s="164">
        <v>777216.84</v>
      </c>
      <c r="I9" s="164">
        <v>1054341.84</v>
      </c>
      <c r="J9" s="164">
        <v>1685631.84</v>
      </c>
      <c r="K9" s="164">
        <v>398774.84</v>
      </c>
      <c r="L9" s="164">
        <v>930061.84</v>
      </c>
      <c r="M9" s="164">
        <v>1702879.84</v>
      </c>
      <c r="N9" s="164">
        <v>332053.84</v>
      </c>
      <c r="O9" s="164">
        <v>1827498.84</v>
      </c>
      <c r="P9" s="164">
        <f>SUM(D9:O9)</f>
        <v>12911388.25</v>
      </c>
      <c r="S9" s="81"/>
    </row>
    <row r="10" spans="2:19" s="44" customFormat="1" ht="12" hidden="1">
      <c r="B10" s="4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>
        <f aca="true" t="shared" si="2" ref="P10:P23">SUM(D10:O10)</f>
        <v>0</v>
      </c>
      <c r="S10" s="81"/>
    </row>
    <row r="11" spans="2:19" s="44" customFormat="1" ht="12">
      <c r="B11" s="42"/>
      <c r="C11" s="39" t="s">
        <v>564</v>
      </c>
      <c r="D11" s="164">
        <v>3998.91</v>
      </c>
      <c r="E11" s="164">
        <v>8660.3</v>
      </c>
      <c r="F11" s="164">
        <v>8874.45</v>
      </c>
      <c r="G11" s="164">
        <v>4434.09</v>
      </c>
      <c r="H11" s="164">
        <v>5173.87</v>
      </c>
      <c r="I11" s="164">
        <v>8153.03</v>
      </c>
      <c r="J11" s="164">
        <v>7667.2</v>
      </c>
      <c r="K11" s="164">
        <v>7630.26</v>
      </c>
      <c r="L11" s="164">
        <v>2577.36</v>
      </c>
      <c r="M11" s="164">
        <v>9843</v>
      </c>
      <c r="N11" s="164">
        <v>7293.12</v>
      </c>
      <c r="O11" s="164">
        <v>11298.95</v>
      </c>
      <c r="P11" s="164">
        <f t="shared" si="2"/>
        <v>85604.54</v>
      </c>
      <c r="S11" s="81"/>
    </row>
    <row r="12" spans="2:19" s="44" customFormat="1" ht="12" hidden="1">
      <c r="B12" s="42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>
        <f t="shared" si="2"/>
        <v>0</v>
      </c>
      <c r="S12" s="81"/>
    </row>
    <row r="13" spans="2:19" s="44" customFormat="1" ht="12" hidden="1">
      <c r="B13" s="42"/>
      <c r="C13" s="45" t="s">
        <v>565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>
        <f t="shared" si="2"/>
        <v>0</v>
      </c>
      <c r="S13" s="81"/>
    </row>
    <row r="14" spans="2:19" s="44" customFormat="1" ht="12" hidden="1">
      <c r="B14" s="42"/>
      <c r="C14" s="46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>
        <f t="shared" si="2"/>
        <v>0</v>
      </c>
      <c r="S14" s="81"/>
    </row>
    <row r="15" spans="2:19" s="44" customFormat="1" ht="12">
      <c r="B15" s="42"/>
      <c r="C15" s="39" t="s">
        <v>566</v>
      </c>
      <c r="D15" s="164">
        <v>1746</v>
      </c>
      <c r="E15" s="164">
        <v>62406.55</v>
      </c>
      <c r="F15" s="164">
        <v>22112.26</v>
      </c>
      <c r="G15" s="164">
        <v>0</v>
      </c>
      <c r="H15" s="164">
        <v>22383.27</v>
      </c>
      <c r="I15" s="164">
        <v>11497</v>
      </c>
      <c r="J15" s="164">
        <v>39543.28</v>
      </c>
      <c r="K15" s="164">
        <v>31762.48</v>
      </c>
      <c r="L15" s="164">
        <v>22428.88</v>
      </c>
      <c r="M15" s="164">
        <v>7094</v>
      </c>
      <c r="N15" s="164">
        <v>13802.86</v>
      </c>
      <c r="O15" s="164">
        <v>11048.75</v>
      </c>
      <c r="P15" s="164">
        <f t="shared" si="2"/>
        <v>245825.33000000002</v>
      </c>
      <c r="S15" s="81"/>
    </row>
    <row r="16" spans="2:19" s="44" customFormat="1" ht="12" hidden="1">
      <c r="B16" s="4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4">
        <f t="shared" si="2"/>
        <v>0</v>
      </c>
      <c r="S16" s="81"/>
    </row>
    <row r="17" spans="2:19" s="44" customFormat="1" ht="12">
      <c r="B17" s="42"/>
      <c r="C17" s="39" t="s">
        <v>567</v>
      </c>
      <c r="D17" s="164">
        <v>100</v>
      </c>
      <c r="E17" s="164">
        <v>12130.28</v>
      </c>
      <c r="F17" s="164">
        <v>6160.21</v>
      </c>
      <c r="G17" s="164">
        <v>8180.28</v>
      </c>
      <c r="H17" s="164">
        <v>6260.21</v>
      </c>
      <c r="I17" s="164">
        <v>9700.35</v>
      </c>
      <c r="J17" s="164">
        <v>4140.14</v>
      </c>
      <c r="K17" s="164">
        <v>11720.42</v>
      </c>
      <c r="L17" s="164">
        <v>1920.07</v>
      </c>
      <c r="M17" s="164">
        <v>7780.28</v>
      </c>
      <c r="N17" s="164">
        <v>5760.21</v>
      </c>
      <c r="O17" s="164">
        <v>11446.92</v>
      </c>
      <c r="P17" s="164">
        <f t="shared" si="2"/>
        <v>85299.37000000001</v>
      </c>
      <c r="S17" s="81"/>
    </row>
    <row r="18" spans="2:19" s="44" customFormat="1" ht="12" hidden="1">
      <c r="B18" s="4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f t="shared" si="2"/>
        <v>0</v>
      </c>
      <c r="S18" s="81"/>
    </row>
    <row r="19" spans="2:19" s="44" customFormat="1" ht="12">
      <c r="B19" s="42"/>
      <c r="C19" s="39" t="s">
        <v>568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f t="shared" si="2"/>
        <v>0</v>
      </c>
      <c r="S19" s="81"/>
    </row>
    <row r="20" spans="2:19" s="44" customFormat="1" ht="12" hidden="1">
      <c r="B20" s="42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3"/>
      <c r="O20" s="163"/>
      <c r="P20" s="164">
        <f t="shared" si="2"/>
        <v>0</v>
      </c>
      <c r="S20" s="81"/>
    </row>
    <row r="21" spans="2:19" s="44" customFormat="1" ht="12">
      <c r="B21" s="42"/>
      <c r="C21" s="39" t="s">
        <v>569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f t="shared" si="2"/>
        <v>0</v>
      </c>
      <c r="S21" s="81"/>
    </row>
    <row r="22" spans="2:19" s="39" customFormat="1" ht="12" hidden="1">
      <c r="B22" s="31"/>
      <c r="C22" s="44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>
        <f t="shared" si="2"/>
        <v>0</v>
      </c>
      <c r="Q22" s="47">
        <v>29000</v>
      </c>
      <c r="R22" s="39">
        <f>Q22-P23</f>
        <v>20646.739999999998</v>
      </c>
      <c r="S22" s="49">
        <f>R22/Q22</f>
        <v>0.7119565517241379</v>
      </c>
    </row>
    <row r="23" spans="2:20" s="39" customFormat="1" ht="11.25">
      <c r="B23" s="31"/>
      <c r="C23" s="39" t="s">
        <v>570</v>
      </c>
      <c r="D23" s="164">
        <v>986.58</v>
      </c>
      <c r="E23" s="164">
        <v>740</v>
      </c>
      <c r="F23" s="164">
        <v>0</v>
      </c>
      <c r="G23" s="164">
        <v>143.16</v>
      </c>
      <c r="H23" s="164">
        <v>1481.99</v>
      </c>
      <c r="I23" s="164">
        <v>310</v>
      </c>
      <c r="J23" s="164">
        <v>479.2</v>
      </c>
      <c r="K23" s="164">
        <v>2013.42</v>
      </c>
      <c r="L23" s="164">
        <v>1538.81</v>
      </c>
      <c r="M23" s="164">
        <v>116.7</v>
      </c>
      <c r="N23" s="164">
        <v>543.4</v>
      </c>
      <c r="O23" s="164">
        <v>0</v>
      </c>
      <c r="P23" s="164">
        <f t="shared" si="2"/>
        <v>8353.26</v>
      </c>
      <c r="Q23" s="47"/>
      <c r="S23" s="49"/>
      <c r="T23" s="154"/>
    </row>
    <row r="24" spans="2:19" s="39" customFormat="1" ht="11.25" hidden="1">
      <c r="B24" s="31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47"/>
      <c r="S24" s="49"/>
    </row>
    <row r="25" spans="2:19" s="39" customFormat="1" ht="11.25" hidden="1">
      <c r="B25" s="31"/>
      <c r="C25" s="45" t="s">
        <v>571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47"/>
      <c r="S25" s="49"/>
    </row>
    <row r="26" spans="2:19" s="39" customFormat="1" ht="11.25" hidden="1">
      <c r="B26" s="31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47">
        <v>1488000</v>
      </c>
      <c r="R26" s="39">
        <f>Q26-P15</f>
        <v>1242174.67</v>
      </c>
      <c r="S26" s="49">
        <f>R26/Q26</f>
        <v>0.8347948051075268</v>
      </c>
    </row>
    <row r="27" spans="2:19" s="44" customFormat="1" ht="12">
      <c r="B27" s="42" t="s">
        <v>572</v>
      </c>
      <c r="D27" s="163">
        <f>SUM(D29:D45)</f>
        <v>7420</v>
      </c>
      <c r="E27" s="163">
        <f aca="true" t="shared" si="3" ref="E27:P27">SUM(E29:E45)</f>
        <v>7000</v>
      </c>
      <c r="F27" s="163">
        <f t="shared" si="3"/>
        <v>16940</v>
      </c>
      <c r="G27" s="163">
        <f t="shared" si="3"/>
        <v>32760</v>
      </c>
      <c r="H27" s="163">
        <f t="shared" si="3"/>
        <v>26240</v>
      </c>
      <c r="I27" s="163">
        <f t="shared" si="3"/>
        <v>14152</v>
      </c>
      <c r="J27" s="163">
        <f t="shared" si="3"/>
        <v>46444.74</v>
      </c>
      <c r="K27" s="163">
        <f t="shared" si="3"/>
        <v>108574.45</v>
      </c>
      <c r="L27" s="163">
        <f t="shared" si="3"/>
        <v>124898.74</v>
      </c>
      <c r="M27" s="163">
        <f t="shared" si="3"/>
        <v>12378.74</v>
      </c>
      <c r="N27" s="163">
        <f t="shared" si="3"/>
        <v>17094.739999999998</v>
      </c>
      <c r="O27" s="163">
        <f t="shared" si="3"/>
        <v>191673.74</v>
      </c>
      <c r="P27" s="163">
        <f t="shared" si="3"/>
        <v>605577.1499999999</v>
      </c>
      <c r="Q27" s="44">
        <v>588000</v>
      </c>
      <c r="R27" s="44">
        <f>Q27-P27</f>
        <v>-17577.149999999907</v>
      </c>
      <c r="S27" s="81">
        <f>R27/Q27</f>
        <v>-0.0298931122448978</v>
      </c>
    </row>
    <row r="28" spans="2:19" s="39" customFormat="1" ht="11.25" hidden="1">
      <c r="B28" s="31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47"/>
      <c r="S28" s="49"/>
    </row>
    <row r="29" spans="2:19" s="39" customFormat="1" ht="11.25" hidden="1">
      <c r="B29" s="31"/>
      <c r="C29" s="45" t="s">
        <v>573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47"/>
      <c r="S29" s="49"/>
    </row>
    <row r="30" spans="2:19" s="39" customFormat="1" ht="11.25" hidden="1">
      <c r="B30" s="31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47"/>
      <c r="S30" s="49"/>
    </row>
    <row r="31" spans="2:19" s="39" customFormat="1" ht="11.25">
      <c r="B31" s="31"/>
      <c r="C31" s="39" t="s">
        <v>574</v>
      </c>
      <c r="D31" s="164">
        <v>7420</v>
      </c>
      <c r="E31" s="164">
        <v>0</v>
      </c>
      <c r="F31" s="164">
        <v>16940</v>
      </c>
      <c r="G31" s="164">
        <v>28120</v>
      </c>
      <c r="H31" s="164">
        <v>16240</v>
      </c>
      <c r="I31" s="164">
        <v>0</v>
      </c>
      <c r="J31" s="164">
        <v>12378.74</v>
      </c>
      <c r="K31" s="164">
        <v>60852.44</v>
      </c>
      <c r="L31" s="164">
        <v>20498.74</v>
      </c>
      <c r="M31" s="164">
        <v>12378.74</v>
      </c>
      <c r="N31" s="164">
        <v>4258.74</v>
      </c>
      <c r="O31" s="164">
        <v>49382.74</v>
      </c>
      <c r="P31" s="164">
        <f>SUM(D31:O31)</f>
        <v>228470.13999999996</v>
      </c>
      <c r="Q31" s="47"/>
      <c r="S31" s="49"/>
    </row>
    <row r="32" spans="2:19" s="39" customFormat="1" ht="11.25" hidden="1">
      <c r="B32" s="31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>
        <f aca="true" t="shared" si="4" ref="P32:P45">SUM(D32:O32)</f>
        <v>0</v>
      </c>
      <c r="Q32" s="47"/>
      <c r="S32" s="49"/>
    </row>
    <row r="33" spans="2:19" s="39" customFormat="1" ht="11.25">
      <c r="B33" s="31"/>
      <c r="C33" s="39" t="s">
        <v>575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>
        <f t="shared" si="4"/>
        <v>0</v>
      </c>
      <c r="Q33" s="47">
        <v>588000</v>
      </c>
      <c r="R33" s="39">
        <f>Q33-P33</f>
        <v>588000</v>
      </c>
      <c r="S33" s="49">
        <f>R33/Q33</f>
        <v>1</v>
      </c>
    </row>
    <row r="34" spans="4:19" ht="12.75" hidden="1"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64">
        <f t="shared" si="4"/>
        <v>0</v>
      </c>
      <c r="Q34" s="39"/>
      <c r="R34" s="39"/>
      <c r="S34" s="39"/>
    </row>
    <row r="35" spans="3:19" ht="12.75" hidden="1">
      <c r="C35" s="45" t="s">
        <v>576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64">
        <f t="shared" si="4"/>
        <v>0</v>
      </c>
      <c r="Q35" s="39"/>
      <c r="R35" s="39"/>
      <c r="S35" s="39"/>
    </row>
    <row r="36" spans="4:19" ht="12.75" hidden="1"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64">
        <f t="shared" si="4"/>
        <v>0</v>
      </c>
      <c r="Q36" s="39"/>
      <c r="R36" s="39"/>
      <c r="S36" s="39"/>
    </row>
    <row r="37" spans="3:19" ht="12.75">
      <c r="C37" s="39" t="s">
        <v>577</v>
      </c>
      <c r="D37" s="154"/>
      <c r="E37" s="154"/>
      <c r="F37" s="154"/>
      <c r="G37" s="154"/>
      <c r="H37" s="154"/>
      <c r="I37" s="154"/>
      <c r="J37" s="154">
        <v>0</v>
      </c>
      <c r="K37" s="154">
        <v>21460</v>
      </c>
      <c r="L37" s="154">
        <v>0</v>
      </c>
      <c r="M37" s="154">
        <v>0</v>
      </c>
      <c r="N37" s="154">
        <v>7500</v>
      </c>
      <c r="O37" s="154">
        <v>24000</v>
      </c>
      <c r="P37" s="164">
        <f t="shared" si="4"/>
        <v>52960</v>
      </c>
      <c r="Q37" s="39"/>
      <c r="R37" s="39"/>
      <c r="S37" s="39"/>
    </row>
    <row r="38" spans="4:19" ht="12.75" hidden="1"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64">
        <f t="shared" si="4"/>
        <v>0</v>
      </c>
      <c r="Q38" s="39"/>
      <c r="R38" s="39"/>
      <c r="S38" s="39"/>
    </row>
    <row r="39" spans="3:19" ht="12.75">
      <c r="C39" s="39" t="s">
        <v>578</v>
      </c>
      <c r="D39" s="154">
        <v>0</v>
      </c>
      <c r="E39" s="154">
        <v>0</v>
      </c>
      <c r="F39" s="154">
        <v>0</v>
      </c>
      <c r="G39" s="154">
        <v>4640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2320</v>
      </c>
      <c r="O39" s="154">
        <v>0</v>
      </c>
      <c r="P39" s="164">
        <f t="shared" si="4"/>
        <v>6960</v>
      </c>
      <c r="Q39" s="39"/>
      <c r="R39" s="39"/>
      <c r="S39" s="39"/>
    </row>
    <row r="40" spans="4:19" ht="12.75" hidden="1"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64">
        <f t="shared" si="4"/>
        <v>0</v>
      </c>
      <c r="Q40" s="39"/>
      <c r="R40" s="39"/>
      <c r="S40" s="39"/>
    </row>
    <row r="41" spans="3:19" ht="12.75" hidden="1">
      <c r="C41" s="45" t="s">
        <v>579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64">
        <f t="shared" si="4"/>
        <v>0</v>
      </c>
      <c r="Q41" s="39"/>
      <c r="R41" s="39"/>
      <c r="S41" s="39"/>
    </row>
    <row r="42" spans="4:19" ht="12.75" hidden="1"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64">
        <f t="shared" si="4"/>
        <v>0</v>
      </c>
      <c r="Q42" s="39"/>
      <c r="R42" s="39"/>
      <c r="S42" s="39"/>
    </row>
    <row r="43" spans="3:19" ht="12.75" hidden="1">
      <c r="C43" s="45" t="s">
        <v>580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64">
        <f t="shared" si="4"/>
        <v>0</v>
      </c>
      <c r="Q43" s="39"/>
      <c r="R43" s="39"/>
      <c r="S43" s="39"/>
    </row>
    <row r="44" spans="4:19" ht="12.75" hidden="1"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64">
        <f t="shared" si="4"/>
        <v>0</v>
      </c>
      <c r="Q44" s="39"/>
      <c r="R44" s="39"/>
      <c r="S44" s="39"/>
    </row>
    <row r="45" spans="3:19" ht="12.75">
      <c r="C45" s="39" t="s">
        <v>581</v>
      </c>
      <c r="D45" s="154">
        <v>0</v>
      </c>
      <c r="E45" s="154">
        <v>7000</v>
      </c>
      <c r="F45" s="154">
        <v>0</v>
      </c>
      <c r="G45" s="154">
        <v>0</v>
      </c>
      <c r="H45" s="154">
        <v>10000</v>
      </c>
      <c r="I45" s="154">
        <v>14152</v>
      </c>
      <c r="J45" s="154">
        <v>34066</v>
      </c>
      <c r="K45" s="154">
        <v>26262.01</v>
      </c>
      <c r="L45" s="154">
        <v>104400</v>
      </c>
      <c r="M45" s="154">
        <v>0</v>
      </c>
      <c r="N45" s="154">
        <v>3016</v>
      </c>
      <c r="O45" s="154">
        <v>118291</v>
      </c>
      <c r="P45" s="164">
        <f t="shared" si="4"/>
        <v>317187.01</v>
      </c>
      <c r="Q45" s="39"/>
      <c r="R45" s="39"/>
      <c r="S45" s="39"/>
    </row>
    <row r="46" spans="4:19" ht="12.75" hidden="1"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39"/>
      <c r="R46" s="39"/>
      <c r="S46" s="39"/>
    </row>
    <row r="47" spans="2:19" ht="12.75">
      <c r="B47" s="42" t="s">
        <v>582</v>
      </c>
      <c r="C47" s="44"/>
      <c r="D47" s="173">
        <f>SUM(D50:D67)</f>
        <v>23189.850000000002</v>
      </c>
      <c r="E47" s="173">
        <f>SUM(E50:E67)</f>
        <v>3596</v>
      </c>
      <c r="F47" s="173">
        <f aca="true" t="shared" si="5" ref="F47:P47">SUM(F50:F67)</f>
        <v>3306</v>
      </c>
      <c r="G47" s="173">
        <f t="shared" si="5"/>
        <v>215677.36</v>
      </c>
      <c r="H47" s="173">
        <f t="shared" si="5"/>
        <v>7448</v>
      </c>
      <c r="I47" s="173">
        <f t="shared" si="5"/>
        <v>44624.77</v>
      </c>
      <c r="J47" s="173">
        <f t="shared" si="5"/>
        <v>50116.67</v>
      </c>
      <c r="K47" s="173">
        <f t="shared" si="5"/>
        <v>96280</v>
      </c>
      <c r="L47" s="173">
        <f t="shared" si="5"/>
        <v>15578.8</v>
      </c>
      <c r="M47" s="173">
        <f t="shared" si="5"/>
        <v>0</v>
      </c>
      <c r="N47" s="173">
        <f t="shared" si="5"/>
        <v>27019.75</v>
      </c>
      <c r="O47" s="173">
        <f t="shared" si="5"/>
        <v>12945.24</v>
      </c>
      <c r="P47" s="173">
        <f t="shared" si="5"/>
        <v>499782.43999999994</v>
      </c>
      <c r="Q47" s="39"/>
      <c r="R47" s="39"/>
      <c r="S47" s="39"/>
    </row>
    <row r="48" spans="2:19" ht="12.75">
      <c r="B48" s="42" t="s">
        <v>583</v>
      </c>
      <c r="C48" s="4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39"/>
      <c r="R48" s="39"/>
      <c r="S48" s="39"/>
    </row>
    <row r="49" spans="2:19" ht="12.75" hidden="1">
      <c r="B49" s="42"/>
      <c r="C49" s="4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39"/>
      <c r="R49" s="39"/>
      <c r="S49" s="39"/>
    </row>
    <row r="50" spans="3:19" ht="12.75">
      <c r="C50" s="39" t="s">
        <v>584</v>
      </c>
      <c r="D50" s="154">
        <v>0</v>
      </c>
      <c r="E50" s="154">
        <v>0</v>
      </c>
      <c r="F50" s="154">
        <v>0</v>
      </c>
      <c r="G50" s="154">
        <v>206860.43</v>
      </c>
      <c r="H50" s="154">
        <v>0</v>
      </c>
      <c r="I50" s="154">
        <v>36504.77</v>
      </c>
      <c r="J50" s="154">
        <v>13627.98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f>SUM(D50:O50)</f>
        <v>256993.18</v>
      </c>
      <c r="Q50" s="39"/>
      <c r="R50" s="39"/>
      <c r="S50" s="39"/>
    </row>
    <row r="51" spans="4:19" ht="12.75" hidden="1"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>
        <f aca="true" t="shared" si="6" ref="P51:P67">SUM(D51:O51)</f>
        <v>0</v>
      </c>
      <c r="Q51" s="39"/>
      <c r="R51" s="39"/>
      <c r="S51" s="39"/>
    </row>
    <row r="52" spans="3:19" ht="12.75">
      <c r="C52" s="39" t="s">
        <v>585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8120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f t="shared" si="6"/>
        <v>8120</v>
      </c>
      <c r="Q52" s="39"/>
      <c r="R52" s="39"/>
      <c r="S52" s="39"/>
    </row>
    <row r="53" spans="4:19" ht="12.75" hidden="1"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>
        <f t="shared" si="6"/>
        <v>0</v>
      </c>
      <c r="Q53" s="39"/>
      <c r="R53" s="39"/>
      <c r="S53" s="39"/>
    </row>
    <row r="54" spans="3:19" ht="12.75">
      <c r="C54" s="39" t="s">
        <v>586</v>
      </c>
      <c r="D54" s="154">
        <v>2192.4</v>
      </c>
      <c r="E54" s="154"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23200</v>
      </c>
      <c r="L54" s="154">
        <v>0</v>
      </c>
      <c r="M54" s="154">
        <v>0</v>
      </c>
      <c r="N54" s="154">
        <v>0</v>
      </c>
      <c r="O54" s="154">
        <v>3352.4</v>
      </c>
      <c r="P54" s="154">
        <f t="shared" si="6"/>
        <v>28744.800000000003</v>
      </c>
      <c r="Q54" s="39"/>
      <c r="R54" s="39"/>
      <c r="S54" s="39"/>
    </row>
    <row r="55" spans="3:19" ht="12.75">
      <c r="C55" s="39" t="s">
        <v>587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>
        <f t="shared" si="6"/>
        <v>0</v>
      </c>
      <c r="Q55" s="39"/>
      <c r="R55" s="39"/>
      <c r="S55" s="39"/>
    </row>
    <row r="56" spans="4:19" ht="12.75" hidden="1"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>
        <f t="shared" si="6"/>
        <v>0</v>
      </c>
      <c r="Q56" s="39"/>
      <c r="R56" s="39"/>
      <c r="S56" s="39"/>
    </row>
    <row r="57" spans="3:19" ht="12.75">
      <c r="C57" s="39" t="s">
        <v>588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3132</v>
      </c>
      <c r="P57" s="154">
        <f t="shared" si="6"/>
        <v>3132</v>
      </c>
      <c r="Q57" s="39"/>
      <c r="R57" s="39"/>
      <c r="S57" s="39"/>
    </row>
    <row r="58" spans="4:19" ht="12.75" hidden="1"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>
        <f t="shared" si="6"/>
        <v>0</v>
      </c>
      <c r="Q58" s="39"/>
      <c r="R58" s="39"/>
      <c r="S58" s="39"/>
    </row>
    <row r="59" spans="3:19" ht="12.75" hidden="1">
      <c r="C59" s="45" t="s">
        <v>589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>
        <f t="shared" si="6"/>
        <v>0</v>
      </c>
      <c r="Q59" s="39"/>
      <c r="R59" s="39"/>
      <c r="S59" s="39"/>
    </row>
    <row r="60" spans="4:19" ht="12.75" hidden="1"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>
        <f t="shared" si="6"/>
        <v>0</v>
      </c>
      <c r="Q60" s="39"/>
      <c r="R60" s="39"/>
      <c r="S60" s="39"/>
    </row>
    <row r="61" spans="3:19" ht="12.75">
      <c r="C61" s="39" t="s">
        <v>590</v>
      </c>
      <c r="D61" s="154">
        <v>20997.45</v>
      </c>
      <c r="E61" s="154">
        <v>3596</v>
      </c>
      <c r="F61" s="154">
        <v>3306</v>
      </c>
      <c r="G61" s="154">
        <v>7076.93</v>
      </c>
      <c r="H61" s="154">
        <v>7448</v>
      </c>
      <c r="I61" s="154">
        <v>0</v>
      </c>
      <c r="J61" s="154">
        <v>36488.69</v>
      </c>
      <c r="K61" s="154">
        <v>73080</v>
      </c>
      <c r="L61" s="154">
        <v>15578.8</v>
      </c>
      <c r="M61" s="154">
        <v>0</v>
      </c>
      <c r="N61" s="154">
        <v>27019.75</v>
      </c>
      <c r="O61" s="154">
        <v>6460.84</v>
      </c>
      <c r="P61" s="154">
        <f t="shared" si="6"/>
        <v>201052.46</v>
      </c>
      <c r="Q61" s="39"/>
      <c r="R61" s="39"/>
      <c r="S61" s="39"/>
    </row>
    <row r="62" spans="4:19" ht="12.75" hidden="1"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>
        <f t="shared" si="6"/>
        <v>0</v>
      </c>
      <c r="Q62" s="39"/>
      <c r="R62" s="39"/>
      <c r="S62" s="39"/>
    </row>
    <row r="63" spans="3:19" ht="12.75" hidden="1">
      <c r="C63" s="45" t="s">
        <v>591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>
        <f t="shared" si="6"/>
        <v>0</v>
      </c>
      <c r="Q63" s="39"/>
      <c r="R63" s="39"/>
      <c r="S63" s="39"/>
    </row>
    <row r="64" spans="4:19" ht="12.75" hidden="1"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>
        <f t="shared" si="6"/>
        <v>0</v>
      </c>
      <c r="Q64" s="39"/>
      <c r="R64" s="39"/>
      <c r="S64" s="39"/>
    </row>
    <row r="65" spans="3:19" ht="12.75" hidden="1">
      <c r="C65" s="45" t="s">
        <v>592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>
        <f t="shared" si="6"/>
        <v>0</v>
      </c>
      <c r="Q65" s="39"/>
      <c r="R65" s="39"/>
      <c r="S65" s="39"/>
    </row>
    <row r="66" spans="4:19" ht="12.75" hidden="1"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>
        <f t="shared" si="6"/>
        <v>0</v>
      </c>
      <c r="Q66" s="39"/>
      <c r="R66" s="39"/>
      <c r="S66" s="39"/>
    </row>
    <row r="67" spans="3:19" ht="12.75">
      <c r="C67" s="39" t="s">
        <v>593</v>
      </c>
      <c r="D67" s="154">
        <v>0</v>
      </c>
      <c r="E67" s="154">
        <v>0</v>
      </c>
      <c r="F67" s="154">
        <v>0</v>
      </c>
      <c r="G67" s="154">
        <v>1740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f t="shared" si="6"/>
        <v>1740</v>
      </c>
      <c r="Q67" s="39"/>
      <c r="R67" s="39"/>
      <c r="S67" s="39"/>
    </row>
    <row r="68" spans="4:19" ht="12.75" hidden="1"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39"/>
      <c r="R68" s="39"/>
      <c r="S68" s="39"/>
    </row>
    <row r="69" spans="2:19" s="44" customFormat="1" ht="12">
      <c r="B69" s="42" t="s">
        <v>594</v>
      </c>
      <c r="D69" s="163">
        <f>SUM(D71:D87)</f>
        <v>147284.45</v>
      </c>
      <c r="E69" s="163">
        <f>SUM(E71:E87)</f>
        <v>40210.83</v>
      </c>
      <c r="F69" s="163">
        <f aca="true" t="shared" si="7" ref="F69:P69">SUM(F71:F87)</f>
        <v>64472.46000000001</v>
      </c>
      <c r="G69" s="163">
        <f t="shared" si="7"/>
        <v>26447.25</v>
      </c>
      <c r="H69" s="163">
        <f t="shared" si="7"/>
        <v>28129.23</v>
      </c>
      <c r="I69" s="163">
        <f t="shared" si="7"/>
        <v>26784.71</v>
      </c>
      <c r="J69" s="163">
        <f t="shared" si="7"/>
        <v>31202.37</v>
      </c>
      <c r="K69" s="163">
        <f t="shared" si="7"/>
        <v>31307.85</v>
      </c>
      <c r="L69" s="163">
        <f t="shared" si="7"/>
        <v>98271.98</v>
      </c>
      <c r="M69" s="163">
        <f t="shared" si="7"/>
        <v>45480.21</v>
      </c>
      <c r="N69" s="163">
        <f t="shared" si="7"/>
        <v>40088.91</v>
      </c>
      <c r="O69" s="163">
        <f t="shared" si="7"/>
        <v>2785630.41</v>
      </c>
      <c r="P69" s="163">
        <f t="shared" si="7"/>
        <v>3365310.6599999997</v>
      </c>
      <c r="Q69" s="44">
        <v>5304000</v>
      </c>
      <c r="R69" s="44">
        <f>Q69-P69</f>
        <v>1938689.3400000003</v>
      </c>
      <c r="S69" s="81">
        <f>R69/Q69</f>
        <v>0.36551458144796384</v>
      </c>
    </row>
    <row r="70" spans="2:19" s="44" customFormat="1" ht="12" hidden="1">
      <c r="B70" s="42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S70" s="81"/>
    </row>
    <row r="71" spans="2:19" s="44" customFormat="1" ht="12">
      <c r="B71" s="42"/>
      <c r="C71" s="39" t="s">
        <v>595</v>
      </c>
      <c r="D71" s="164">
        <v>146588.45</v>
      </c>
      <c r="E71" s="164">
        <v>34834.83</v>
      </c>
      <c r="F71" s="164">
        <v>51711.16</v>
      </c>
      <c r="G71" s="164">
        <v>25305.25</v>
      </c>
      <c r="H71" s="164">
        <v>26273.23</v>
      </c>
      <c r="I71" s="164">
        <v>24331.62</v>
      </c>
      <c r="J71" s="164">
        <v>28585.36</v>
      </c>
      <c r="K71" s="164">
        <v>27327.85</v>
      </c>
      <c r="L71" s="164">
        <v>31919.98</v>
      </c>
      <c r="M71" s="164">
        <v>45480.21</v>
      </c>
      <c r="N71" s="164">
        <v>39762.9</v>
      </c>
      <c r="O71" s="164">
        <v>2784118.41</v>
      </c>
      <c r="P71" s="164">
        <f>SUM(D71:O71)</f>
        <v>3266239.25</v>
      </c>
      <c r="S71" s="81"/>
    </row>
    <row r="72" spans="2:19" s="44" customFormat="1" ht="12" hidden="1">
      <c r="B72" s="42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>
        <f aca="true" t="shared" si="8" ref="P72:P85">SUM(D72:O72)</f>
        <v>0</v>
      </c>
      <c r="S72" s="81"/>
    </row>
    <row r="73" spans="2:19" s="44" customFormat="1" ht="12" hidden="1">
      <c r="B73" s="42"/>
      <c r="C73" s="45" t="s">
        <v>596</v>
      </c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4">
        <f t="shared" si="8"/>
        <v>0</v>
      </c>
      <c r="S73" s="81"/>
    </row>
    <row r="74" spans="2:19" s="44" customFormat="1" ht="12" hidden="1">
      <c r="B74" s="42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4">
        <f t="shared" si="8"/>
        <v>0</v>
      </c>
      <c r="S74" s="81"/>
    </row>
    <row r="75" spans="2:19" s="44" customFormat="1" ht="12" hidden="1">
      <c r="B75" s="42"/>
      <c r="C75" s="45" t="s">
        <v>597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4">
        <f t="shared" si="8"/>
        <v>0</v>
      </c>
      <c r="S75" s="81"/>
    </row>
    <row r="76" spans="2:19" s="44" customFormat="1" ht="12" hidden="1">
      <c r="B76" s="42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4">
        <f t="shared" si="8"/>
        <v>0</v>
      </c>
      <c r="S76" s="81"/>
    </row>
    <row r="77" spans="2:19" s="44" customFormat="1" ht="12">
      <c r="B77" s="42"/>
      <c r="C77" s="39" t="s">
        <v>598</v>
      </c>
      <c r="D77" s="168"/>
      <c r="E77" s="168"/>
      <c r="F77" s="164"/>
      <c r="G77" s="164"/>
      <c r="H77" s="164"/>
      <c r="I77" s="164"/>
      <c r="J77" s="168"/>
      <c r="K77" s="168"/>
      <c r="L77" s="168"/>
      <c r="M77" s="168"/>
      <c r="N77" s="168"/>
      <c r="O77" s="168"/>
      <c r="P77" s="164"/>
      <c r="S77" s="81"/>
    </row>
    <row r="78" spans="2:19" s="44" customFormat="1" ht="12" hidden="1">
      <c r="B78" s="4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4">
        <f t="shared" si="8"/>
        <v>0</v>
      </c>
      <c r="S78" s="81"/>
    </row>
    <row r="79" spans="2:19" s="44" customFormat="1" ht="12">
      <c r="B79" s="42"/>
      <c r="C79" s="39" t="s">
        <v>599</v>
      </c>
      <c r="D79" s="164"/>
      <c r="E79" s="164">
        <v>0</v>
      </c>
      <c r="F79" s="164">
        <v>10673.3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f t="shared" si="8"/>
        <v>10673.3</v>
      </c>
      <c r="S79" s="81"/>
    </row>
    <row r="80" spans="2:19" s="44" customFormat="1" ht="12" hidden="1">
      <c r="B80" s="42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4">
        <f t="shared" si="8"/>
        <v>0</v>
      </c>
      <c r="S80" s="81"/>
    </row>
    <row r="81" spans="2:19" s="39" customFormat="1" ht="12">
      <c r="B81" s="31"/>
      <c r="C81" s="39" t="s">
        <v>600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3"/>
      <c r="O81" s="163"/>
      <c r="P81" s="164"/>
      <c r="Q81" s="47"/>
      <c r="S81" s="49"/>
    </row>
    <row r="82" spans="2:19" s="39" customFormat="1" ht="11.25" hidden="1">
      <c r="B82" s="31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64">
        <f t="shared" si="8"/>
        <v>0</v>
      </c>
      <c r="Q82" s="47">
        <v>4974000</v>
      </c>
      <c r="R82" s="39">
        <f>Q82-P71</f>
        <v>1707760.75</v>
      </c>
      <c r="S82" s="49">
        <f>R82/Q82</f>
        <v>0.3433375050261359</v>
      </c>
    </row>
    <row r="83" spans="2:19" s="39" customFormat="1" ht="11.25">
      <c r="B83" s="31"/>
      <c r="C83" s="39" t="s">
        <v>601</v>
      </c>
      <c r="D83" s="164">
        <v>0</v>
      </c>
      <c r="E83" s="164">
        <v>0</v>
      </c>
      <c r="F83" s="164">
        <v>0</v>
      </c>
      <c r="G83" s="164">
        <v>678</v>
      </c>
      <c r="H83" s="164">
        <v>0</v>
      </c>
      <c r="I83" s="164">
        <v>963.09</v>
      </c>
      <c r="J83" s="164">
        <v>1921.01</v>
      </c>
      <c r="K83" s="164">
        <v>3980</v>
      </c>
      <c r="L83" s="164">
        <v>66352</v>
      </c>
      <c r="M83" s="164">
        <v>0</v>
      </c>
      <c r="N83" s="164">
        <v>326.01</v>
      </c>
      <c r="O83" s="164">
        <v>1280</v>
      </c>
      <c r="P83" s="164">
        <f t="shared" si="8"/>
        <v>75500.11</v>
      </c>
      <c r="Q83" s="47"/>
      <c r="S83" s="49"/>
    </row>
    <row r="84" spans="2:19" s="39" customFormat="1" ht="11.25" hidden="1">
      <c r="B84" s="31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64">
        <f t="shared" si="8"/>
        <v>0</v>
      </c>
      <c r="Q84" s="47"/>
      <c r="S84" s="49"/>
    </row>
    <row r="85" spans="2:19" s="39" customFormat="1" ht="11.25">
      <c r="B85" s="31"/>
      <c r="C85" s="39" t="s">
        <v>602</v>
      </c>
      <c r="D85" s="164">
        <v>696</v>
      </c>
      <c r="E85" s="164">
        <v>5376</v>
      </c>
      <c r="F85" s="164">
        <v>2088</v>
      </c>
      <c r="G85" s="164">
        <v>464</v>
      </c>
      <c r="H85" s="164">
        <v>1856</v>
      </c>
      <c r="I85" s="164">
        <v>1490</v>
      </c>
      <c r="J85" s="164">
        <v>696</v>
      </c>
      <c r="K85" s="164">
        <v>0</v>
      </c>
      <c r="L85" s="164">
        <v>0</v>
      </c>
      <c r="M85" s="164">
        <v>0</v>
      </c>
      <c r="N85" s="164">
        <v>0</v>
      </c>
      <c r="O85" s="164">
        <v>232</v>
      </c>
      <c r="P85" s="164">
        <f t="shared" si="8"/>
        <v>12898</v>
      </c>
      <c r="Q85" s="47"/>
      <c r="S85" s="49"/>
    </row>
    <row r="86" spans="4:19" ht="12.75" hidden="1"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39"/>
      <c r="R86" s="39"/>
      <c r="S86" s="39"/>
    </row>
    <row r="87" spans="3:19" ht="12.75" hidden="1">
      <c r="C87" s="45" t="s">
        <v>603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39"/>
      <c r="R87" s="39"/>
      <c r="S87" s="39"/>
    </row>
    <row r="88" spans="4:19" ht="12.75" hidden="1"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39"/>
      <c r="R88" s="39"/>
      <c r="S88" s="39"/>
    </row>
    <row r="89" spans="2:19" s="44" customFormat="1" ht="12">
      <c r="B89" s="42" t="s">
        <v>604</v>
      </c>
      <c r="D89" s="163">
        <f>SUM(D91:D109)</f>
        <v>27651.88</v>
      </c>
      <c r="E89" s="163">
        <f aca="true" t="shared" si="9" ref="E89:P89">SUM(E91:E109)</f>
        <v>121408.68</v>
      </c>
      <c r="F89" s="163">
        <f t="shared" si="9"/>
        <v>99852.61</v>
      </c>
      <c r="G89" s="163">
        <f t="shared" si="9"/>
        <v>105928.91</v>
      </c>
      <c r="H89" s="163">
        <f t="shared" si="9"/>
        <v>63725.75</v>
      </c>
      <c r="I89" s="163">
        <f t="shared" si="9"/>
        <v>97920.73000000001</v>
      </c>
      <c r="J89" s="163">
        <f t="shared" si="9"/>
        <v>51171.96</v>
      </c>
      <c r="K89" s="163">
        <f t="shared" si="9"/>
        <v>261482.06</v>
      </c>
      <c r="L89" s="163">
        <f t="shared" si="9"/>
        <v>62120.8</v>
      </c>
      <c r="M89" s="163">
        <f t="shared" si="9"/>
        <v>72890.5</v>
      </c>
      <c r="N89" s="163">
        <f t="shared" si="9"/>
        <v>78119.67</v>
      </c>
      <c r="O89" s="163">
        <f t="shared" si="9"/>
        <v>124725.03</v>
      </c>
      <c r="P89" s="163">
        <f t="shared" si="9"/>
        <v>1166998.5799999998</v>
      </c>
      <c r="Q89" s="44">
        <f>SUM(Q92:Q109)</f>
        <v>1596000</v>
      </c>
      <c r="R89" s="44">
        <f>Q89-P89</f>
        <v>429001.42000000016</v>
      </c>
      <c r="S89" s="81">
        <f>R89/Q89</f>
        <v>0.26879788220551387</v>
      </c>
    </row>
    <row r="90" spans="2:19" s="44" customFormat="1" ht="12" hidden="1">
      <c r="B90" s="42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S90" s="81"/>
    </row>
    <row r="91" spans="2:19" s="44" customFormat="1" ht="12">
      <c r="B91" s="42"/>
      <c r="C91" s="39" t="s">
        <v>605</v>
      </c>
      <c r="D91" s="164">
        <v>1550</v>
      </c>
      <c r="E91" s="164">
        <v>0</v>
      </c>
      <c r="F91" s="164">
        <v>1350</v>
      </c>
      <c r="G91" s="164">
        <v>0</v>
      </c>
      <c r="H91" s="164">
        <v>3607.6</v>
      </c>
      <c r="I91" s="164">
        <v>1740</v>
      </c>
      <c r="J91" s="164">
        <v>232</v>
      </c>
      <c r="K91" s="164">
        <v>4326.8</v>
      </c>
      <c r="L91" s="164">
        <v>0</v>
      </c>
      <c r="M91" s="164">
        <v>0</v>
      </c>
      <c r="N91" s="164">
        <v>14560.32</v>
      </c>
      <c r="O91" s="164">
        <v>2300</v>
      </c>
      <c r="P91" s="164">
        <f>SUM(D91:O91)</f>
        <v>29666.72</v>
      </c>
      <c r="S91" s="81"/>
    </row>
    <row r="92" spans="2:19" s="39" customFormat="1" ht="12" hidden="1">
      <c r="B92" s="31"/>
      <c r="C92" s="44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>
        <f aca="true" t="shared" si="10" ref="P92:P109">SUM(D92:O92)</f>
        <v>0</v>
      </c>
      <c r="Q92" s="47">
        <v>120000</v>
      </c>
      <c r="R92" s="39">
        <f>Q92-P93</f>
        <v>46547.130000000005</v>
      </c>
      <c r="S92" s="49">
        <f>R92/Q92</f>
        <v>0.38789275000000006</v>
      </c>
    </row>
    <row r="93" spans="2:19" s="39" customFormat="1" ht="11.25">
      <c r="B93" s="31"/>
      <c r="C93" s="91" t="s">
        <v>606</v>
      </c>
      <c r="D93" s="164">
        <v>0</v>
      </c>
      <c r="E93" s="164">
        <v>1276</v>
      </c>
      <c r="F93" s="164">
        <v>0</v>
      </c>
      <c r="G93" s="164">
        <v>4500</v>
      </c>
      <c r="H93" s="164">
        <v>0</v>
      </c>
      <c r="I93" s="164">
        <v>12468.04</v>
      </c>
      <c r="J93" s="164">
        <v>10788</v>
      </c>
      <c r="K93" s="164">
        <v>29144</v>
      </c>
      <c r="L93" s="164">
        <v>3190</v>
      </c>
      <c r="M93" s="164">
        <v>8258.83</v>
      </c>
      <c r="N93" s="164">
        <v>0</v>
      </c>
      <c r="O93" s="164">
        <v>3828</v>
      </c>
      <c r="P93" s="164">
        <f t="shared" si="10"/>
        <v>73452.87</v>
      </c>
      <c r="Q93" s="47"/>
      <c r="S93" s="49"/>
    </row>
    <row r="94" spans="2:19" s="39" customFormat="1" ht="11.25" hidden="1">
      <c r="B94" s="31"/>
      <c r="C94" s="91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>
        <f t="shared" si="10"/>
        <v>0</v>
      </c>
      <c r="Q94" s="47"/>
      <c r="S94" s="49"/>
    </row>
    <row r="95" spans="2:19" s="39" customFormat="1" ht="11.25">
      <c r="B95" s="31"/>
      <c r="C95" s="39" t="s">
        <v>607</v>
      </c>
      <c r="D95" s="164"/>
      <c r="E95" s="164"/>
      <c r="F95" s="164"/>
      <c r="G95" s="164"/>
      <c r="H95" s="164"/>
      <c r="I95" s="164">
        <v>0</v>
      </c>
      <c r="J95" s="164">
        <v>0</v>
      </c>
      <c r="K95" s="164">
        <v>0</v>
      </c>
      <c r="L95" s="164">
        <v>0</v>
      </c>
      <c r="M95" s="164">
        <v>0</v>
      </c>
      <c r="N95" s="164">
        <v>0</v>
      </c>
      <c r="O95" s="164">
        <v>5568</v>
      </c>
      <c r="P95" s="164">
        <f t="shared" si="10"/>
        <v>5568</v>
      </c>
      <c r="Q95" s="47"/>
      <c r="S95" s="49"/>
    </row>
    <row r="96" spans="2:19" s="39" customFormat="1" ht="11.25" hidden="1">
      <c r="B96" s="31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>
        <f t="shared" si="10"/>
        <v>0</v>
      </c>
      <c r="Q96" s="47"/>
      <c r="S96" s="49"/>
    </row>
    <row r="97" spans="2:19" s="39" customFormat="1" ht="11.25">
      <c r="B97" s="31"/>
      <c r="C97" s="202" t="s">
        <v>608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  <c r="I97" s="164">
        <v>0</v>
      </c>
      <c r="J97" s="164">
        <v>0</v>
      </c>
      <c r="K97" s="164">
        <v>0</v>
      </c>
      <c r="L97" s="164">
        <v>0</v>
      </c>
      <c r="M97" s="164">
        <v>0</v>
      </c>
      <c r="N97" s="164">
        <v>3154</v>
      </c>
      <c r="O97" s="164">
        <v>0</v>
      </c>
      <c r="P97" s="164">
        <f t="shared" si="10"/>
        <v>3154</v>
      </c>
      <c r="Q97" s="47">
        <v>876000</v>
      </c>
      <c r="R97" s="39">
        <f>Q97-P100</f>
        <v>318821.67000000004</v>
      </c>
      <c r="S97" s="49">
        <f>R97/Q97</f>
        <v>0.3639516780821918</v>
      </c>
    </row>
    <row r="98" spans="2:19" s="39" customFormat="1" ht="11.25">
      <c r="B98" s="31"/>
      <c r="C98" s="203" t="s">
        <v>609</v>
      </c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47"/>
      <c r="S98" s="49"/>
    </row>
    <row r="99" spans="2:19" s="39" customFormat="1" ht="11.25" hidden="1">
      <c r="B99" s="31"/>
      <c r="C99" s="91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>
        <f t="shared" si="10"/>
        <v>0</v>
      </c>
      <c r="Q99" s="47"/>
      <c r="S99" s="49"/>
    </row>
    <row r="100" spans="2:19" s="39" customFormat="1" ht="11.25">
      <c r="B100" s="31"/>
      <c r="C100" s="39" t="s">
        <v>610</v>
      </c>
      <c r="D100" s="164">
        <v>7590</v>
      </c>
      <c r="E100" s="164">
        <v>52523.49</v>
      </c>
      <c r="F100" s="164">
        <v>43363.17</v>
      </c>
      <c r="G100" s="164">
        <v>46396.31</v>
      </c>
      <c r="H100" s="164">
        <v>14548.79</v>
      </c>
      <c r="I100" s="164">
        <v>50743.66</v>
      </c>
      <c r="J100" s="164">
        <v>19669.6</v>
      </c>
      <c r="K100" s="164">
        <v>104515.5</v>
      </c>
      <c r="L100" s="164">
        <v>44984.8</v>
      </c>
      <c r="M100" s="164">
        <v>22465.67</v>
      </c>
      <c r="N100" s="164">
        <v>54245.35</v>
      </c>
      <c r="O100" s="164">
        <v>96131.99</v>
      </c>
      <c r="P100" s="164">
        <f t="shared" si="10"/>
        <v>557178.33</v>
      </c>
      <c r="Q100" s="47"/>
      <c r="S100" s="49"/>
    </row>
    <row r="101" spans="2:19" s="39" customFormat="1" ht="11.25" hidden="1">
      <c r="B101" s="31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>
        <f t="shared" si="10"/>
        <v>0</v>
      </c>
      <c r="Q101" s="47"/>
      <c r="S101" s="49"/>
    </row>
    <row r="102" spans="2:19" s="39" customFormat="1" ht="11.25" hidden="1">
      <c r="B102" s="31"/>
      <c r="C102" s="45" t="s">
        <v>611</v>
      </c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>
        <f t="shared" si="10"/>
        <v>0</v>
      </c>
      <c r="Q102" s="47">
        <v>600000</v>
      </c>
      <c r="R102" s="39">
        <f>Q102-P91</f>
        <v>570333.28</v>
      </c>
      <c r="S102" s="49">
        <f>R102/Q102</f>
        <v>0.9505554666666667</v>
      </c>
    </row>
    <row r="103" spans="2:19" s="39" customFormat="1" ht="11.25" hidden="1">
      <c r="B103" s="31"/>
      <c r="C103" s="45" t="s">
        <v>612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>
        <f t="shared" si="10"/>
        <v>0</v>
      </c>
      <c r="Q103" s="47"/>
      <c r="S103" s="49"/>
    </row>
    <row r="104" spans="2:19" s="39" customFormat="1" ht="11.25" hidden="1">
      <c r="B104" s="31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>
        <f t="shared" si="10"/>
        <v>0</v>
      </c>
      <c r="Q104" s="47"/>
      <c r="S104" s="49"/>
    </row>
    <row r="105" spans="2:19" s="39" customFormat="1" ht="11.25">
      <c r="B105" s="31"/>
      <c r="C105" s="39" t="s">
        <v>613</v>
      </c>
      <c r="D105" s="164">
        <v>18511.88</v>
      </c>
      <c r="E105" s="164">
        <v>67609.19</v>
      </c>
      <c r="F105" s="164">
        <v>55139.44</v>
      </c>
      <c r="G105" s="164">
        <v>55032.6</v>
      </c>
      <c r="H105" s="164">
        <v>45569.36</v>
      </c>
      <c r="I105" s="164">
        <v>32969.03</v>
      </c>
      <c r="J105" s="164">
        <v>10482.36</v>
      </c>
      <c r="K105" s="164">
        <v>81967.76</v>
      </c>
      <c r="L105" s="164">
        <v>13946</v>
      </c>
      <c r="M105" s="164">
        <v>28246</v>
      </c>
      <c r="N105" s="164">
        <v>4768</v>
      </c>
      <c r="O105" s="164">
        <v>15505.04</v>
      </c>
      <c r="P105" s="164">
        <f t="shared" si="10"/>
        <v>429746.66</v>
      </c>
      <c r="Q105" s="47"/>
      <c r="S105" s="49"/>
    </row>
    <row r="106" spans="2:19" s="39" customFormat="1" ht="11.25" hidden="1">
      <c r="B106" s="31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>
        <f t="shared" si="10"/>
        <v>0</v>
      </c>
      <c r="Q106" s="47"/>
      <c r="S106" s="49"/>
    </row>
    <row r="107" spans="2:19" s="39" customFormat="1" ht="11.25">
      <c r="B107" s="31"/>
      <c r="C107" s="39" t="s">
        <v>614</v>
      </c>
      <c r="D107" s="164"/>
      <c r="E107" s="164"/>
      <c r="F107" s="164"/>
      <c r="G107" s="164"/>
      <c r="H107" s="164"/>
      <c r="I107" s="164">
        <v>0</v>
      </c>
      <c r="J107" s="164">
        <v>10000</v>
      </c>
      <c r="K107" s="164">
        <v>11600</v>
      </c>
      <c r="L107" s="164">
        <v>0</v>
      </c>
      <c r="M107" s="164">
        <v>13920</v>
      </c>
      <c r="N107" s="164">
        <v>0</v>
      </c>
      <c r="O107" s="164">
        <v>0</v>
      </c>
      <c r="P107" s="164">
        <f t="shared" si="10"/>
        <v>35520</v>
      </c>
      <c r="Q107" s="47"/>
      <c r="S107" s="49"/>
    </row>
    <row r="108" spans="2:19" s="39" customFormat="1" ht="11.25" hidden="1">
      <c r="B108" s="31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>
        <f t="shared" si="10"/>
        <v>0</v>
      </c>
      <c r="Q108" s="47"/>
      <c r="S108" s="49"/>
    </row>
    <row r="109" spans="2:19" s="39" customFormat="1" ht="11.25">
      <c r="B109" s="31"/>
      <c r="C109" s="39" t="s">
        <v>615</v>
      </c>
      <c r="D109" s="164"/>
      <c r="E109" s="164"/>
      <c r="F109" s="164"/>
      <c r="G109" s="164"/>
      <c r="H109" s="164"/>
      <c r="I109" s="164">
        <v>0</v>
      </c>
      <c r="J109" s="164">
        <v>0</v>
      </c>
      <c r="K109" s="164">
        <v>29928</v>
      </c>
      <c r="L109" s="164">
        <v>0</v>
      </c>
      <c r="M109" s="164">
        <v>0</v>
      </c>
      <c r="N109" s="164">
        <v>1392</v>
      </c>
      <c r="O109" s="164">
        <v>1392</v>
      </c>
      <c r="P109" s="164">
        <f t="shared" si="10"/>
        <v>32712</v>
      </c>
      <c r="Q109" s="47"/>
      <c r="S109" s="49"/>
    </row>
    <row r="110" spans="2:19" s="39" customFormat="1" ht="11.25" hidden="1">
      <c r="B110" s="31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47"/>
      <c r="S110" s="49"/>
    </row>
    <row r="111" spans="2:19" s="44" customFormat="1" ht="12">
      <c r="B111" s="42" t="s">
        <v>616</v>
      </c>
      <c r="D111" s="163">
        <f>SUM(D113:D127)</f>
        <v>13773.84</v>
      </c>
      <c r="E111" s="163">
        <f>SUM(E113:E127)</f>
        <v>36550.84</v>
      </c>
      <c r="F111" s="163">
        <f aca="true" t="shared" si="11" ref="F111:P111">SUM(F113:F127)</f>
        <v>23430.84</v>
      </c>
      <c r="G111" s="163">
        <f t="shared" si="11"/>
        <v>28200</v>
      </c>
      <c r="H111" s="163">
        <f t="shared" si="11"/>
        <v>17576.84</v>
      </c>
      <c r="I111" s="163">
        <f t="shared" si="11"/>
        <v>5800</v>
      </c>
      <c r="J111" s="163">
        <f t="shared" si="11"/>
        <v>21116.64</v>
      </c>
      <c r="K111" s="163">
        <f t="shared" si="11"/>
        <v>323621.05</v>
      </c>
      <c r="L111" s="163">
        <f t="shared" si="11"/>
        <v>0</v>
      </c>
      <c r="M111" s="163">
        <f t="shared" si="11"/>
        <v>12221.52</v>
      </c>
      <c r="N111" s="163">
        <f t="shared" si="11"/>
        <v>95215</v>
      </c>
      <c r="O111" s="163">
        <f t="shared" si="11"/>
        <v>389999.99</v>
      </c>
      <c r="P111" s="163">
        <f t="shared" si="11"/>
        <v>967506.56</v>
      </c>
      <c r="Q111" s="44">
        <f>SUM(Q113:Q114)</f>
        <v>600000</v>
      </c>
      <c r="R111" s="44">
        <f>Q111-P111</f>
        <v>-367506.56000000006</v>
      </c>
      <c r="S111" s="81">
        <f>R111/Q111</f>
        <v>-0.6125109333333334</v>
      </c>
    </row>
    <row r="112" spans="2:19" s="44" customFormat="1" ht="12" hidden="1">
      <c r="B112" s="42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S112" s="81"/>
    </row>
    <row r="113" spans="2:19" s="39" customFormat="1" ht="11.25">
      <c r="B113" s="31"/>
      <c r="C113" s="39" t="s">
        <v>617</v>
      </c>
      <c r="D113" s="164">
        <v>13773.84</v>
      </c>
      <c r="E113" s="164">
        <v>36550.84</v>
      </c>
      <c r="F113" s="164">
        <v>23430.84</v>
      </c>
      <c r="G113" s="164">
        <v>28200</v>
      </c>
      <c r="H113" s="164">
        <v>17576.84</v>
      </c>
      <c r="I113" s="164">
        <v>5800</v>
      </c>
      <c r="J113" s="164">
        <v>21116.64</v>
      </c>
      <c r="K113" s="164">
        <v>323621.05</v>
      </c>
      <c r="L113" s="164">
        <v>0</v>
      </c>
      <c r="M113" s="164">
        <v>12221.52</v>
      </c>
      <c r="N113" s="164">
        <v>59215</v>
      </c>
      <c r="O113" s="164">
        <v>389999.99</v>
      </c>
      <c r="P113" s="164">
        <f>SUM(D113:O113)</f>
        <v>931506.56</v>
      </c>
      <c r="Q113" s="47">
        <v>600000</v>
      </c>
      <c r="R113" s="39">
        <f>Q113-P113</f>
        <v>-331506.56000000006</v>
      </c>
      <c r="S113" s="49">
        <f>R113/Q113</f>
        <v>-0.5525109333333335</v>
      </c>
    </row>
    <row r="114" spans="2:19" s="39" customFormat="1" ht="11.25" hidden="1">
      <c r="B114" s="31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>
        <f aca="true" t="shared" si="12" ref="P114:P123">SUM(D114:O114)</f>
        <v>0</v>
      </c>
      <c r="Q114" s="47"/>
      <c r="S114" s="49"/>
    </row>
    <row r="115" spans="2:19" s="39" customFormat="1" ht="11.25">
      <c r="B115" s="31"/>
      <c r="C115" s="39" t="s">
        <v>618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47"/>
      <c r="S115" s="49"/>
    </row>
    <row r="116" spans="2:19" s="39" customFormat="1" ht="11.25" hidden="1">
      <c r="B116" s="31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>
        <f t="shared" si="12"/>
        <v>0</v>
      </c>
      <c r="Q116" s="47"/>
      <c r="S116" s="49"/>
    </row>
    <row r="117" spans="2:19" s="39" customFormat="1" ht="11.25" hidden="1">
      <c r="B117" s="31"/>
      <c r="C117" s="45" t="s">
        <v>619</v>
      </c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>
        <f t="shared" si="12"/>
        <v>0</v>
      </c>
      <c r="Q117" s="47"/>
      <c r="S117" s="49"/>
    </row>
    <row r="118" spans="2:19" s="39" customFormat="1" ht="11.25" hidden="1">
      <c r="B118" s="31"/>
      <c r="C118" s="45" t="s">
        <v>620</v>
      </c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>
        <f t="shared" si="12"/>
        <v>0</v>
      </c>
      <c r="Q118" s="47"/>
      <c r="S118" s="49"/>
    </row>
    <row r="119" spans="2:19" s="39" customFormat="1" ht="11.25" hidden="1">
      <c r="B119" s="31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>
        <f t="shared" si="12"/>
        <v>0</v>
      </c>
      <c r="Q119" s="47"/>
      <c r="S119" s="49"/>
    </row>
    <row r="120" spans="2:19" s="39" customFormat="1" ht="11.25" hidden="1">
      <c r="B120" s="31"/>
      <c r="C120" s="45" t="s">
        <v>621</v>
      </c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>
        <f t="shared" si="12"/>
        <v>0</v>
      </c>
      <c r="Q120" s="47"/>
      <c r="S120" s="49"/>
    </row>
    <row r="121" spans="2:19" s="39" customFormat="1" ht="11.25" hidden="1">
      <c r="B121" s="31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>
        <f t="shared" si="12"/>
        <v>0</v>
      </c>
      <c r="Q121" s="47"/>
      <c r="S121" s="49"/>
    </row>
    <row r="122" spans="2:19" s="39" customFormat="1" ht="11.25">
      <c r="B122" s="31"/>
      <c r="C122" s="39" t="s">
        <v>622</v>
      </c>
      <c r="D122" s="164">
        <v>0</v>
      </c>
      <c r="E122" s="164">
        <v>0</v>
      </c>
      <c r="F122" s="164">
        <v>0</v>
      </c>
      <c r="G122" s="164">
        <v>0</v>
      </c>
      <c r="H122" s="164">
        <v>0</v>
      </c>
      <c r="I122" s="164">
        <v>0</v>
      </c>
      <c r="J122" s="164">
        <v>0</v>
      </c>
      <c r="K122" s="164">
        <v>0</v>
      </c>
      <c r="L122" s="164">
        <v>0</v>
      </c>
      <c r="M122" s="164">
        <v>0</v>
      </c>
      <c r="N122" s="164">
        <v>36000</v>
      </c>
      <c r="O122" s="164">
        <v>0</v>
      </c>
      <c r="P122" s="164">
        <f t="shared" si="12"/>
        <v>36000</v>
      </c>
      <c r="Q122" s="47"/>
      <c r="S122" s="49"/>
    </row>
    <row r="123" spans="4:19" ht="12.75" hidden="1"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64">
        <f t="shared" si="12"/>
        <v>0</v>
      </c>
      <c r="Q123" s="39"/>
      <c r="R123" s="39"/>
      <c r="S123" s="39"/>
    </row>
    <row r="124" spans="3:19" ht="12.75">
      <c r="C124" s="39" t="s">
        <v>623</v>
      </c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64"/>
      <c r="Q124" s="39"/>
      <c r="R124" s="39"/>
      <c r="S124" s="39"/>
    </row>
    <row r="125" spans="3:19" ht="12.75">
      <c r="C125" s="39" t="s">
        <v>624</v>
      </c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64"/>
      <c r="Q125" s="39"/>
      <c r="R125" s="39"/>
      <c r="S125" s="39"/>
    </row>
    <row r="126" spans="4:19" ht="12.75" hidden="1"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64">
        <f>SUM(D126:N126)</f>
        <v>0</v>
      </c>
      <c r="Q126" s="39"/>
      <c r="R126" s="39"/>
      <c r="S126" s="39"/>
    </row>
    <row r="127" spans="3:19" ht="12.75" hidden="1">
      <c r="C127" s="45" t="s">
        <v>625</v>
      </c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64">
        <f>SUM(D127:N127)</f>
        <v>0</v>
      </c>
      <c r="Q127" s="39"/>
      <c r="R127" s="39"/>
      <c r="S127" s="39"/>
    </row>
    <row r="128" spans="4:19" ht="12.75" hidden="1"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64">
        <f>SUM(D128:N128)</f>
        <v>0</v>
      </c>
      <c r="Q128" s="39"/>
      <c r="R128" s="39"/>
      <c r="S128" s="39"/>
    </row>
    <row r="129" spans="2:19" s="44" customFormat="1" ht="12">
      <c r="B129" s="42" t="s">
        <v>626</v>
      </c>
      <c r="D129" s="163">
        <f>SUM(D131:D147)</f>
        <v>187930</v>
      </c>
      <c r="E129" s="163">
        <f>SUM(E131:E147)</f>
        <v>216639.98</v>
      </c>
      <c r="F129" s="163">
        <f aca="true" t="shared" si="13" ref="F129:P129">SUM(F131:F147)</f>
        <v>169663.35</v>
      </c>
      <c r="G129" s="163">
        <f t="shared" si="13"/>
        <v>135411.02000000002</v>
      </c>
      <c r="H129" s="163">
        <f t="shared" si="13"/>
        <v>151840</v>
      </c>
      <c r="I129" s="163">
        <f t="shared" si="13"/>
        <v>220879.02</v>
      </c>
      <c r="J129" s="163">
        <f t="shared" si="13"/>
        <v>205986.9</v>
      </c>
      <c r="K129" s="163">
        <f t="shared" si="13"/>
        <v>318411</v>
      </c>
      <c r="L129" s="163">
        <f t="shared" si="13"/>
        <v>48198</v>
      </c>
      <c r="M129" s="163">
        <f t="shared" si="13"/>
        <v>87953.40999999999</v>
      </c>
      <c r="N129" s="163">
        <f t="shared" si="13"/>
        <v>34358</v>
      </c>
      <c r="O129" s="163">
        <f t="shared" si="13"/>
        <v>82129</v>
      </c>
      <c r="P129" s="163">
        <f t="shared" si="13"/>
        <v>1859399.68</v>
      </c>
      <c r="Q129" s="44">
        <f>SUM(Q131:Q140)</f>
        <v>2880000</v>
      </c>
      <c r="R129" s="44">
        <f>Q129-P129</f>
        <v>1020600.3200000001</v>
      </c>
      <c r="S129" s="81">
        <f>R129/Q129</f>
        <v>0.35437511111111114</v>
      </c>
    </row>
    <row r="130" spans="2:19" s="44" customFormat="1" ht="12" hidden="1">
      <c r="B130" s="42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S130" s="81"/>
    </row>
    <row r="131" spans="2:19" s="39" customFormat="1" ht="11.25">
      <c r="B131" s="31"/>
      <c r="C131" s="39" t="s">
        <v>627</v>
      </c>
      <c r="D131" s="164">
        <v>27280</v>
      </c>
      <c r="E131" s="164">
        <v>54034.98</v>
      </c>
      <c r="F131" s="164">
        <v>38163.35</v>
      </c>
      <c r="G131" s="164">
        <v>22911</v>
      </c>
      <c r="H131" s="164">
        <v>29358</v>
      </c>
      <c r="I131" s="164">
        <v>55279.02</v>
      </c>
      <c r="J131" s="164">
        <v>56686.9</v>
      </c>
      <c r="K131" s="164">
        <v>84711</v>
      </c>
      <c r="L131" s="164">
        <v>6298</v>
      </c>
      <c r="M131" s="164">
        <v>19457.01</v>
      </c>
      <c r="N131" s="164">
        <v>4508</v>
      </c>
      <c r="O131" s="164">
        <v>5829</v>
      </c>
      <c r="P131" s="164">
        <f>SUM(D131:O131)</f>
        <v>404516.26</v>
      </c>
      <c r="Q131" s="47">
        <v>480000</v>
      </c>
      <c r="R131" s="39">
        <f>Q131-P131</f>
        <v>75483.73999999999</v>
      </c>
      <c r="S131" s="49">
        <f>R131/Q131</f>
        <v>0.15725779166666665</v>
      </c>
    </row>
    <row r="132" spans="2:19" s="39" customFormat="1" ht="11.25" hidden="1">
      <c r="B132" s="31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>
        <f aca="true" t="shared" si="14" ref="P132:P139">SUM(D132:O132)</f>
        <v>0</v>
      </c>
      <c r="Q132" s="47"/>
      <c r="S132" s="49"/>
    </row>
    <row r="133" spans="2:19" s="39" customFormat="1" ht="11.25">
      <c r="B133" s="31"/>
      <c r="C133" s="39" t="s">
        <v>628</v>
      </c>
      <c r="D133" s="164">
        <v>0</v>
      </c>
      <c r="E133" s="164">
        <v>405</v>
      </c>
      <c r="F133" s="164">
        <v>0</v>
      </c>
      <c r="G133" s="164">
        <v>0</v>
      </c>
      <c r="H133" s="164">
        <v>0</v>
      </c>
      <c r="I133" s="164">
        <v>0</v>
      </c>
      <c r="J133" s="164">
        <v>0</v>
      </c>
      <c r="K133" s="164">
        <v>0</v>
      </c>
      <c r="L133" s="164">
        <v>0</v>
      </c>
      <c r="M133" s="164">
        <v>0</v>
      </c>
      <c r="N133" s="164">
        <v>0</v>
      </c>
      <c r="O133" s="164">
        <v>0</v>
      </c>
      <c r="P133" s="164">
        <f t="shared" si="14"/>
        <v>405</v>
      </c>
      <c r="Q133" s="47"/>
      <c r="S133" s="49"/>
    </row>
    <row r="134" spans="2:19" s="39" customFormat="1" ht="11.25" hidden="1">
      <c r="B134" s="31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>
        <f t="shared" si="14"/>
        <v>0</v>
      </c>
      <c r="Q134" s="47"/>
      <c r="S134" s="49"/>
    </row>
    <row r="135" spans="2:19" s="39" customFormat="1" ht="11.25">
      <c r="B135" s="31"/>
      <c r="C135" s="39" t="s">
        <v>629</v>
      </c>
      <c r="D135" s="164"/>
      <c r="E135" s="164"/>
      <c r="F135" s="164"/>
      <c r="G135" s="164"/>
      <c r="H135" s="164"/>
      <c r="I135" s="164"/>
      <c r="J135" s="164">
        <v>3200</v>
      </c>
      <c r="K135" s="164">
        <v>0</v>
      </c>
      <c r="L135" s="164">
        <v>0</v>
      </c>
      <c r="M135" s="164">
        <v>0</v>
      </c>
      <c r="N135" s="164">
        <v>0</v>
      </c>
      <c r="O135" s="164">
        <v>0</v>
      </c>
      <c r="P135" s="164">
        <f t="shared" si="14"/>
        <v>3200</v>
      </c>
      <c r="Q135" s="47"/>
      <c r="S135" s="49"/>
    </row>
    <row r="136" spans="2:19" s="39" customFormat="1" ht="11.25" hidden="1">
      <c r="B136" s="31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>
        <f t="shared" si="14"/>
        <v>0</v>
      </c>
      <c r="Q136" s="47"/>
      <c r="S136" s="49"/>
    </row>
    <row r="137" spans="2:19" s="39" customFormat="1" ht="11.25" hidden="1">
      <c r="B137" s="31"/>
      <c r="C137" s="45" t="s">
        <v>630</v>
      </c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>
        <f t="shared" si="14"/>
        <v>0</v>
      </c>
      <c r="Q137" s="47"/>
      <c r="S137" s="49"/>
    </row>
    <row r="138" spans="2:19" s="39" customFormat="1" ht="11.25" hidden="1">
      <c r="B138" s="31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>
        <f t="shared" si="14"/>
        <v>0</v>
      </c>
      <c r="Q138" s="47"/>
      <c r="S138" s="49"/>
    </row>
    <row r="139" spans="2:19" s="39" customFormat="1" ht="11.25">
      <c r="B139" s="31"/>
      <c r="C139" s="39" t="s">
        <v>631</v>
      </c>
      <c r="D139" s="164">
        <v>160650</v>
      </c>
      <c r="E139" s="164">
        <v>162200</v>
      </c>
      <c r="F139" s="164">
        <v>131500</v>
      </c>
      <c r="G139" s="164">
        <v>112500.02</v>
      </c>
      <c r="H139" s="164">
        <v>122482</v>
      </c>
      <c r="I139" s="164">
        <v>165600</v>
      </c>
      <c r="J139" s="164">
        <v>146100</v>
      </c>
      <c r="K139" s="164">
        <v>233700</v>
      </c>
      <c r="L139" s="164">
        <v>41900</v>
      </c>
      <c r="M139" s="164">
        <v>68496.4</v>
      </c>
      <c r="N139" s="164">
        <v>29850</v>
      </c>
      <c r="O139" s="164">
        <v>76300</v>
      </c>
      <c r="P139" s="164">
        <f t="shared" si="14"/>
        <v>1451278.42</v>
      </c>
      <c r="Q139" s="47"/>
      <c r="S139" s="49"/>
    </row>
    <row r="140" spans="2:19" s="39" customFormat="1" ht="11.25" hidden="1">
      <c r="B140" s="31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>
        <f aca="true" t="shared" si="15" ref="P140:P148">SUM(D140:N140)</f>
        <v>0</v>
      </c>
      <c r="Q140" s="47">
        <v>2400000</v>
      </c>
      <c r="R140" s="39">
        <f>Q140-P140</f>
        <v>2400000</v>
      </c>
      <c r="S140" s="49">
        <f>R140/Q140</f>
        <v>1</v>
      </c>
    </row>
    <row r="141" spans="2:19" s="39" customFormat="1" ht="11.25">
      <c r="B141" s="31"/>
      <c r="C141" s="39" t="s">
        <v>632</v>
      </c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47"/>
      <c r="S141" s="49"/>
    </row>
    <row r="142" spans="2:19" s="39" customFormat="1" ht="11.25" hidden="1">
      <c r="B142" s="31"/>
      <c r="C142" s="46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>
        <f t="shared" si="15"/>
        <v>0</v>
      </c>
      <c r="Q142" s="47"/>
      <c r="S142" s="49"/>
    </row>
    <row r="143" spans="2:19" s="39" customFormat="1" ht="11.25" hidden="1">
      <c r="B143" s="31"/>
      <c r="C143" s="45" t="s">
        <v>633</v>
      </c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>
        <f t="shared" si="15"/>
        <v>0</v>
      </c>
      <c r="Q143" s="47"/>
      <c r="S143" s="49"/>
    </row>
    <row r="144" spans="2:19" s="39" customFormat="1" ht="11.25" hidden="1">
      <c r="B144" s="31"/>
      <c r="C144" s="46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>
        <f t="shared" si="15"/>
        <v>0</v>
      </c>
      <c r="Q144" s="47"/>
      <c r="S144" s="49"/>
    </row>
    <row r="145" spans="2:19" s="39" customFormat="1" ht="11.25" hidden="1">
      <c r="B145" s="31"/>
      <c r="C145" s="45" t="s">
        <v>634</v>
      </c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>
        <f t="shared" si="15"/>
        <v>0</v>
      </c>
      <c r="Q145" s="47"/>
      <c r="S145" s="49"/>
    </row>
    <row r="146" spans="3:19" ht="12.75" hidden="1">
      <c r="C146" s="4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64">
        <f t="shared" si="15"/>
        <v>0</v>
      </c>
      <c r="Q146" s="39"/>
      <c r="R146" s="39"/>
      <c r="S146" s="39"/>
    </row>
    <row r="147" spans="3:19" ht="12.75">
      <c r="C147" s="39" t="s">
        <v>635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64"/>
      <c r="Q147" s="39"/>
      <c r="R147" s="39"/>
      <c r="S147" s="39"/>
    </row>
    <row r="148" spans="3:19" ht="12.75" hidden="1">
      <c r="C148" s="4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64">
        <f t="shared" si="15"/>
        <v>0</v>
      </c>
      <c r="Q148" s="39"/>
      <c r="R148" s="39"/>
      <c r="S148" s="39"/>
    </row>
    <row r="149" spans="2:19" s="44" customFormat="1" ht="12">
      <c r="B149" s="42" t="s">
        <v>636</v>
      </c>
      <c r="D149" s="163">
        <f>SUM(D151:D159)</f>
        <v>364240</v>
      </c>
      <c r="E149" s="163">
        <f>SUM(E151:E159)</f>
        <v>67753.81</v>
      </c>
      <c r="F149" s="163">
        <f aca="true" t="shared" si="16" ref="F149:P149">SUM(F151:F159)</f>
        <v>85537.99</v>
      </c>
      <c r="G149" s="163">
        <f t="shared" si="16"/>
        <v>164674.15</v>
      </c>
      <c r="H149" s="163">
        <f t="shared" si="16"/>
        <v>554719.54</v>
      </c>
      <c r="I149" s="163">
        <f t="shared" si="16"/>
        <v>2392577.96</v>
      </c>
      <c r="J149" s="163">
        <f t="shared" si="16"/>
        <v>2726137.33</v>
      </c>
      <c r="K149" s="163">
        <f t="shared" si="16"/>
        <v>1573698.97</v>
      </c>
      <c r="L149" s="163">
        <f t="shared" si="16"/>
        <v>243600.49</v>
      </c>
      <c r="M149" s="163">
        <f t="shared" si="16"/>
        <v>65552.74</v>
      </c>
      <c r="N149" s="163">
        <f t="shared" si="16"/>
        <v>113549.5</v>
      </c>
      <c r="O149" s="163">
        <f t="shared" si="16"/>
        <v>1074778.22</v>
      </c>
      <c r="P149" s="163">
        <f t="shared" si="16"/>
        <v>9426820.700000001</v>
      </c>
      <c r="Q149" s="44">
        <f>SUM(Q154:Q156)</f>
        <v>1200000</v>
      </c>
      <c r="R149" s="44">
        <f>Q149-P149</f>
        <v>-8226820.700000001</v>
      </c>
      <c r="S149" s="81">
        <f>R149/Q149</f>
        <v>-6.855683916666668</v>
      </c>
    </row>
    <row r="150" spans="2:19" s="44" customFormat="1" ht="12" hidden="1">
      <c r="B150" s="42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S150" s="81"/>
    </row>
    <row r="151" spans="2:19" s="44" customFormat="1" ht="12" hidden="1">
      <c r="B151" s="42"/>
      <c r="C151" s="45" t="s">
        <v>637</v>
      </c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S151" s="81"/>
    </row>
    <row r="152" spans="2:19" s="44" customFormat="1" ht="12" hidden="1">
      <c r="B152" s="42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S152" s="81"/>
    </row>
    <row r="153" spans="2:19" s="44" customFormat="1" ht="12">
      <c r="B153" s="42"/>
      <c r="C153" s="39" t="s">
        <v>638</v>
      </c>
      <c r="D153" s="164">
        <v>364240</v>
      </c>
      <c r="E153" s="164">
        <v>67753.81</v>
      </c>
      <c r="F153" s="164">
        <v>85537.99</v>
      </c>
      <c r="G153" s="164">
        <v>164674.15</v>
      </c>
      <c r="H153" s="164">
        <v>554719.54</v>
      </c>
      <c r="I153" s="164">
        <v>2392577.96</v>
      </c>
      <c r="J153" s="164">
        <v>2726137.33</v>
      </c>
      <c r="K153" s="164">
        <v>1573698.97</v>
      </c>
      <c r="L153" s="164">
        <v>243600.49</v>
      </c>
      <c r="M153" s="164">
        <v>65552.74</v>
      </c>
      <c r="N153" s="164">
        <v>113549.5</v>
      </c>
      <c r="O153" s="164">
        <v>1074778.22</v>
      </c>
      <c r="P153" s="164">
        <f>SUM(D153:O153)</f>
        <v>9426820.700000001</v>
      </c>
      <c r="S153" s="81"/>
    </row>
    <row r="154" spans="2:19" s="39" customFormat="1" ht="11.25" hidden="1">
      <c r="B154" s="31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47">
        <v>900000</v>
      </c>
      <c r="R154" s="39">
        <f>Q154-P154</f>
        <v>900000</v>
      </c>
      <c r="S154" s="49">
        <f>R154/Q154</f>
        <v>1</v>
      </c>
    </row>
    <row r="155" spans="2:19" s="39" customFormat="1" ht="11.25" hidden="1">
      <c r="B155" s="31"/>
      <c r="C155" s="91" t="s">
        <v>639</v>
      </c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>
        <f>SUM(D155:N155)</f>
        <v>0</v>
      </c>
      <c r="Q155" s="47"/>
      <c r="S155" s="49"/>
    </row>
    <row r="156" spans="2:19" s="39" customFormat="1" ht="11.25" hidden="1">
      <c r="B156" s="31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47">
        <v>300000</v>
      </c>
      <c r="R156" s="39">
        <f>Q156-P156</f>
        <v>300000</v>
      </c>
      <c r="S156" s="49">
        <f>R156/Q156</f>
        <v>1</v>
      </c>
    </row>
    <row r="157" spans="2:19" s="39" customFormat="1" ht="11.25" hidden="1">
      <c r="B157" s="31"/>
      <c r="C157" s="45" t="s">
        <v>640</v>
      </c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47"/>
      <c r="S157" s="49"/>
    </row>
    <row r="158" spans="2:19" s="39" customFormat="1" ht="11.25" hidden="1">
      <c r="B158" s="31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47"/>
      <c r="S158" s="49"/>
    </row>
    <row r="159" spans="3:19" ht="12.75" hidden="1">
      <c r="C159" s="45" t="s">
        <v>641</v>
      </c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39"/>
      <c r="R159" s="39"/>
      <c r="S159" s="39"/>
    </row>
    <row r="160" spans="3:19" ht="12.75" hidden="1">
      <c r="C160" s="4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39"/>
      <c r="R160" s="39"/>
      <c r="S160" s="39"/>
    </row>
    <row r="161" spans="2:19" s="44" customFormat="1" ht="12">
      <c r="B161" s="42" t="s">
        <v>642</v>
      </c>
      <c r="C161" s="39"/>
      <c r="D161" s="163">
        <f>SUM(D163:D181)</f>
        <v>0</v>
      </c>
      <c r="E161" s="163">
        <f>SUM(E163:E181)</f>
        <v>211745</v>
      </c>
      <c r="F161" s="163">
        <f aca="true" t="shared" si="17" ref="F161:S161">SUM(F163:F181)</f>
        <v>242531</v>
      </c>
      <c r="G161" s="163">
        <f t="shared" si="17"/>
        <v>120000</v>
      </c>
      <c r="H161" s="163">
        <f t="shared" si="17"/>
        <v>126995</v>
      </c>
      <c r="I161" s="163">
        <f t="shared" si="17"/>
        <v>121984</v>
      </c>
      <c r="J161" s="163">
        <f t="shared" si="17"/>
        <v>0</v>
      </c>
      <c r="K161" s="163">
        <f t="shared" si="17"/>
        <v>436918</v>
      </c>
      <c r="L161" s="163">
        <f t="shared" si="17"/>
        <v>0</v>
      </c>
      <c r="M161" s="163">
        <f t="shared" si="17"/>
        <v>120000</v>
      </c>
      <c r="N161" s="163">
        <f t="shared" si="17"/>
        <v>120000</v>
      </c>
      <c r="O161" s="163">
        <f t="shared" si="17"/>
        <v>0</v>
      </c>
      <c r="P161" s="163">
        <f t="shared" si="17"/>
        <v>1500173</v>
      </c>
      <c r="Q161" s="44">
        <f t="shared" si="17"/>
        <v>150000</v>
      </c>
      <c r="R161" s="44">
        <f t="shared" si="17"/>
        <v>150000</v>
      </c>
      <c r="S161" s="44">
        <f t="shared" si="17"/>
        <v>1</v>
      </c>
    </row>
    <row r="162" spans="2:16" s="44" customFormat="1" ht="12" hidden="1">
      <c r="B162" s="42"/>
      <c r="C162" s="39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</row>
    <row r="163" spans="2:16" s="44" customFormat="1" ht="12">
      <c r="B163" s="42"/>
      <c r="C163" s="39" t="s">
        <v>643</v>
      </c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>
        <f aca="true" t="shared" si="18" ref="P163:P168">SUM(D163:N163)</f>
        <v>0</v>
      </c>
    </row>
    <row r="164" spans="2:16" s="44" customFormat="1" ht="12" hidden="1">
      <c r="B164" s="42"/>
      <c r="C164" s="39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>
        <f t="shared" si="18"/>
        <v>0</v>
      </c>
    </row>
    <row r="165" spans="3:16" ht="12.75">
      <c r="C165" s="39" t="s">
        <v>644</v>
      </c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>
        <f t="shared" si="18"/>
        <v>0</v>
      </c>
    </row>
    <row r="166" spans="2:19" s="39" customFormat="1" ht="11.25" hidden="1">
      <c r="B166" s="31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>
        <f t="shared" si="18"/>
        <v>0</v>
      </c>
      <c r="Q166" s="47">
        <v>150000</v>
      </c>
      <c r="R166" s="39">
        <f>Q166-P166</f>
        <v>150000</v>
      </c>
      <c r="S166" s="49">
        <f>R166/Q166</f>
        <v>1</v>
      </c>
    </row>
    <row r="167" spans="2:19" s="39" customFormat="1" ht="11.25" hidden="1">
      <c r="B167" s="31"/>
      <c r="C167" s="45" t="s">
        <v>645</v>
      </c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>
        <f t="shared" si="18"/>
        <v>0</v>
      </c>
      <c r="Q167" s="47"/>
      <c r="S167" s="49"/>
    </row>
    <row r="168" spans="2:19" s="39" customFormat="1" ht="11.25" hidden="1">
      <c r="B168" s="31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>
        <f t="shared" si="18"/>
        <v>0</v>
      </c>
      <c r="Q168" s="47"/>
      <c r="S168" s="49"/>
    </row>
    <row r="169" spans="2:19" s="39" customFormat="1" ht="11.25">
      <c r="B169" s="31"/>
      <c r="C169" s="39" t="s">
        <v>646</v>
      </c>
      <c r="D169" s="164">
        <v>0</v>
      </c>
      <c r="E169" s="164">
        <v>120000</v>
      </c>
      <c r="F169" s="164">
        <v>120000</v>
      </c>
      <c r="G169" s="164">
        <v>120000</v>
      </c>
      <c r="H169" s="164">
        <v>120000</v>
      </c>
      <c r="I169" s="164">
        <v>120000</v>
      </c>
      <c r="J169" s="164">
        <v>0</v>
      </c>
      <c r="K169" s="164">
        <v>120000</v>
      </c>
      <c r="L169" s="164">
        <v>0</v>
      </c>
      <c r="M169" s="164">
        <v>120000</v>
      </c>
      <c r="N169" s="164">
        <v>120000</v>
      </c>
      <c r="O169" s="164">
        <v>0</v>
      </c>
      <c r="P169" s="164">
        <f>SUM(D169:O169)</f>
        <v>960000</v>
      </c>
      <c r="Q169" s="47"/>
      <c r="S169" s="49"/>
    </row>
    <row r="170" spans="2:19" s="39" customFormat="1" ht="11.25" hidden="1">
      <c r="B170" s="31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>
        <f aca="true" t="shared" si="19" ref="P170:P180">SUM(D170:O170)</f>
        <v>0</v>
      </c>
      <c r="Q170" s="47"/>
      <c r="S170" s="49"/>
    </row>
    <row r="171" spans="2:19" s="39" customFormat="1" ht="11.25">
      <c r="B171" s="31"/>
      <c r="C171" s="39" t="s">
        <v>647</v>
      </c>
      <c r="D171" s="164">
        <v>0</v>
      </c>
      <c r="E171" s="164">
        <v>91745</v>
      </c>
      <c r="F171" s="164">
        <v>122531</v>
      </c>
      <c r="G171" s="164">
        <v>0</v>
      </c>
      <c r="H171" s="164">
        <v>0</v>
      </c>
      <c r="I171" s="164">
        <v>1984</v>
      </c>
      <c r="J171" s="164">
        <v>0</v>
      </c>
      <c r="K171" s="164">
        <v>316918</v>
      </c>
      <c r="L171" s="164">
        <v>0</v>
      </c>
      <c r="M171" s="164">
        <v>0</v>
      </c>
      <c r="N171" s="164">
        <v>0</v>
      </c>
      <c r="O171" s="164">
        <v>0</v>
      </c>
      <c r="P171" s="164">
        <f t="shared" si="19"/>
        <v>533178</v>
      </c>
      <c r="Q171" s="47"/>
      <c r="S171" s="49"/>
    </row>
    <row r="172" spans="2:19" s="39" customFormat="1" ht="11.25" hidden="1">
      <c r="B172" s="31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>
        <f t="shared" si="19"/>
        <v>0</v>
      </c>
      <c r="Q172" s="47"/>
      <c r="S172" s="49"/>
    </row>
    <row r="173" spans="2:19" s="39" customFormat="1" ht="11.25" hidden="1">
      <c r="B173" s="31"/>
      <c r="C173" s="45" t="s">
        <v>648</v>
      </c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>
        <f t="shared" si="19"/>
        <v>0</v>
      </c>
      <c r="Q173" s="47"/>
      <c r="S173" s="49"/>
    </row>
    <row r="174" spans="2:19" s="39" customFormat="1" ht="11.25" hidden="1">
      <c r="B174" s="31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>
        <f t="shared" si="19"/>
        <v>0</v>
      </c>
      <c r="Q174" s="47"/>
      <c r="S174" s="49"/>
    </row>
    <row r="175" spans="2:19" s="39" customFormat="1" ht="11.25" hidden="1">
      <c r="B175" s="31"/>
      <c r="C175" s="45" t="s">
        <v>649</v>
      </c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>
        <f t="shared" si="19"/>
        <v>0</v>
      </c>
      <c r="Q175" s="47"/>
      <c r="S175" s="49"/>
    </row>
    <row r="176" spans="2:19" s="39" customFormat="1" ht="11.25" hidden="1">
      <c r="B176" s="31"/>
      <c r="C176" s="46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>
        <f t="shared" si="19"/>
        <v>0</v>
      </c>
      <c r="Q176" s="47"/>
      <c r="S176" s="49"/>
    </row>
    <row r="177" spans="2:19" s="39" customFormat="1" ht="11.25" hidden="1">
      <c r="B177" s="31"/>
      <c r="C177" s="45" t="s">
        <v>650</v>
      </c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>
        <f t="shared" si="19"/>
        <v>0</v>
      </c>
      <c r="Q177" s="47"/>
      <c r="S177" s="49"/>
    </row>
    <row r="178" spans="2:19" s="39" customFormat="1" ht="11.25" hidden="1">
      <c r="B178" s="31"/>
      <c r="C178" s="45" t="s">
        <v>651</v>
      </c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>
        <f t="shared" si="19"/>
        <v>0</v>
      </c>
      <c r="Q178" s="47"/>
      <c r="S178" s="49"/>
    </row>
    <row r="179" spans="2:19" s="39" customFormat="1" ht="11.25" hidden="1">
      <c r="B179" s="31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>
        <f t="shared" si="19"/>
        <v>0</v>
      </c>
      <c r="Q179" s="47"/>
      <c r="S179" s="49"/>
    </row>
    <row r="180" spans="2:19" s="39" customFormat="1" ht="11.25">
      <c r="B180" s="31"/>
      <c r="C180" s="39" t="s">
        <v>652</v>
      </c>
      <c r="D180" s="164">
        <v>0</v>
      </c>
      <c r="E180" s="164">
        <v>0</v>
      </c>
      <c r="F180" s="164">
        <v>0</v>
      </c>
      <c r="G180" s="164">
        <v>0</v>
      </c>
      <c r="H180" s="164">
        <v>6995</v>
      </c>
      <c r="I180" s="164">
        <v>0</v>
      </c>
      <c r="J180" s="164">
        <v>0</v>
      </c>
      <c r="K180" s="164">
        <v>0</v>
      </c>
      <c r="L180" s="164">
        <v>0</v>
      </c>
      <c r="M180" s="164">
        <v>0</v>
      </c>
      <c r="N180" s="164">
        <v>0</v>
      </c>
      <c r="O180" s="164">
        <v>0</v>
      </c>
      <c r="P180" s="164">
        <f t="shared" si="19"/>
        <v>6995</v>
      </c>
      <c r="Q180" s="47"/>
      <c r="S180" s="49"/>
    </row>
    <row r="181" spans="4:16" ht="12.75"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</row>
    <row r="182" spans="4:15" ht="12.75"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91" spans="4:15" ht="12.75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fitToHeight="1" fitToWidth="1" horizontalDpi="300" verticalDpi="300" orientation="landscape" scale="61" r:id="rId1"/>
  <headerFooter alignWithMargins="0">
    <oddHeader>&amp;C&amp;16XV AYUNTAMIENTO DE COMONDU
TESORERIA GENERAL MUNICIPAL
PRESUPUESTO DE EGRESOS  EJERCIDO 2017
</oddHeader>
  </headerFooter>
  <ignoredErrors>
    <ignoredError sqref="P181 P154:P163 P125:P130 P46:P49 P110:P112 P140 P68:P70 P149:P152 P86:P90 P165:P168 P32:P45 P169:P180 P91:P109 P153 P71:P85 P141:P148 P113:P124 P50:P67 P131:P139 P164 P31 P27:P30 P24:P26 P9:P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O1" sqref="O1:O16384"/>
    </sheetView>
  </sheetViews>
  <sheetFormatPr defaultColWidth="9.140625" defaultRowHeight="15"/>
  <cols>
    <col min="1" max="1" width="2.7109375" style="92" customWidth="1"/>
    <col min="2" max="2" width="2.7109375" style="93" customWidth="1"/>
    <col min="3" max="3" width="48.421875" style="94" customWidth="1"/>
    <col min="4" max="11" width="9.140625" style="94" customWidth="1"/>
    <col min="12" max="12" width="10.8515625" style="94" bestFit="1" customWidth="1"/>
    <col min="13" max="15" width="9.140625" style="94" customWidth="1"/>
    <col min="16" max="16" width="10.8515625" style="94" bestFit="1" customWidth="1"/>
    <col min="17" max="17" width="10.8515625" style="94" hidden="1" customWidth="1"/>
    <col min="18" max="18" width="10.421875" style="94" hidden="1" customWidth="1"/>
    <col min="19" max="19" width="9.28125" style="94" hidden="1" customWidth="1"/>
    <col min="20" max="20" width="11.140625" style="92" bestFit="1" customWidth="1"/>
    <col min="21" max="21" width="10.140625" style="92" bestFit="1" customWidth="1"/>
    <col min="22" max="16384" width="9.140625" style="92" customWidth="1"/>
  </cols>
  <sheetData>
    <row r="1" ht="18" customHeight="1">
      <c r="D1" s="95"/>
    </row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16:17" ht="12.75">
      <c r="P9" s="96" t="s">
        <v>0</v>
      </c>
      <c r="Q9" s="96" t="s">
        <v>417</v>
      </c>
    </row>
    <row r="10" spans="16:17" ht="12.75" hidden="1">
      <c r="P10" s="96"/>
      <c r="Q10" s="96"/>
    </row>
    <row r="11" spans="2:19" s="97" customFormat="1" ht="12.75">
      <c r="B11" s="98"/>
      <c r="C11" s="96"/>
      <c r="D11" s="96" t="s">
        <v>418</v>
      </c>
      <c r="E11" s="96" t="s">
        <v>419</v>
      </c>
      <c r="F11" s="96" t="s">
        <v>420</v>
      </c>
      <c r="G11" s="96" t="s">
        <v>421</v>
      </c>
      <c r="H11" s="96" t="s">
        <v>422</v>
      </c>
      <c r="I11" s="96" t="s">
        <v>423</v>
      </c>
      <c r="J11" s="96" t="s">
        <v>424</v>
      </c>
      <c r="K11" s="96" t="s">
        <v>425</v>
      </c>
      <c r="L11" s="96" t="s">
        <v>426</v>
      </c>
      <c r="M11" s="96" t="s">
        <v>427</v>
      </c>
      <c r="N11" s="96" t="s">
        <v>428</v>
      </c>
      <c r="O11" s="96" t="s">
        <v>855</v>
      </c>
      <c r="P11" s="96" t="s">
        <v>856</v>
      </c>
      <c r="Q11" s="96" t="s">
        <v>429</v>
      </c>
      <c r="R11" s="96" t="s">
        <v>430</v>
      </c>
      <c r="S11" s="96" t="s">
        <v>431</v>
      </c>
    </row>
    <row r="12" spans="1:19" s="97" customFormat="1" ht="12.75">
      <c r="A12" s="99"/>
      <c r="B12" s="100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1"/>
      <c r="Q12" s="96"/>
      <c r="R12" s="96"/>
      <c r="S12" s="96"/>
    </row>
    <row r="13" spans="1:18" ht="12.75">
      <c r="A13" s="103" t="s">
        <v>653</v>
      </c>
      <c r="B13" s="104"/>
      <c r="C13" s="105"/>
      <c r="D13" s="174">
        <f>SUM(D16,D42,D58,D78,D96,D104,D122,D126,D138)</f>
        <v>84353</v>
      </c>
      <c r="E13" s="174">
        <f aca="true" t="shared" si="0" ref="E13:P13">SUM(E16,E42,E58,E78,E96,E104,E122,E126,E138)</f>
        <v>426681.28</v>
      </c>
      <c r="F13" s="174">
        <f t="shared" si="0"/>
        <v>378458.57</v>
      </c>
      <c r="G13" s="174">
        <f t="shared" si="0"/>
        <v>181537.4</v>
      </c>
      <c r="H13" s="174">
        <f t="shared" si="0"/>
        <v>392570.05</v>
      </c>
      <c r="I13" s="174">
        <f t="shared" si="0"/>
        <v>312374.02</v>
      </c>
      <c r="J13" s="174">
        <f t="shared" si="0"/>
        <v>313655.94</v>
      </c>
      <c r="K13" s="174">
        <f t="shared" si="0"/>
        <v>254039.51</v>
      </c>
      <c r="L13" s="174">
        <f t="shared" si="0"/>
        <v>12815328.03</v>
      </c>
      <c r="M13" s="174">
        <f t="shared" si="0"/>
        <v>308968.08999999997</v>
      </c>
      <c r="N13" s="174">
        <f t="shared" si="0"/>
        <v>118965.45</v>
      </c>
      <c r="O13" s="174">
        <f t="shared" si="0"/>
        <v>518469.63</v>
      </c>
      <c r="P13" s="174">
        <f t="shared" si="0"/>
        <v>16105400.969999999</v>
      </c>
      <c r="Q13" s="94">
        <f>SUM(Q16:Q25)</f>
        <v>0</v>
      </c>
      <c r="R13" s="94">
        <f>Q13-P13</f>
        <v>-16105400.969999999</v>
      </c>
    </row>
    <row r="14" spans="1:16" ht="12.75">
      <c r="A14" s="106" t="s">
        <v>654</v>
      </c>
      <c r="B14" s="107"/>
      <c r="C14" s="108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4:16" ht="12.75" hidden="1"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2:19" ht="12.75" hidden="1">
      <c r="B16" s="109" t="s">
        <v>655</v>
      </c>
      <c r="C16" s="110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47"/>
      <c r="S16" s="111"/>
    </row>
    <row r="17" spans="2:19" ht="12.75" hidden="1">
      <c r="B17" s="109" t="s">
        <v>656</v>
      </c>
      <c r="C17" s="110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47"/>
      <c r="S17" s="111"/>
    </row>
    <row r="18" spans="2:19" ht="12.75" hidden="1">
      <c r="B18" s="109"/>
      <c r="C18" s="110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47"/>
      <c r="S18" s="111"/>
    </row>
    <row r="19" spans="2:19" ht="12.75" hidden="1">
      <c r="B19" s="112"/>
      <c r="C19" s="45" t="s">
        <v>657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47"/>
      <c r="S19" s="111"/>
    </row>
    <row r="20" spans="4:19" ht="12.75" hidden="1"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47"/>
      <c r="S20" s="111"/>
    </row>
    <row r="21" spans="3:19" ht="12.75" hidden="1">
      <c r="C21" s="45" t="s">
        <v>658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47"/>
      <c r="S21" s="111"/>
    </row>
    <row r="22" spans="4:19" ht="12.75" hidden="1"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47"/>
      <c r="S22" s="111"/>
    </row>
    <row r="23" spans="3:19" ht="12.75" hidden="1">
      <c r="C23" s="45" t="s">
        <v>659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64"/>
      <c r="N23" s="164"/>
      <c r="O23" s="164"/>
      <c r="P23" s="164"/>
      <c r="Q23" s="47"/>
      <c r="S23" s="111"/>
    </row>
    <row r="24" spans="4:19" ht="12.75" hidden="1"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64"/>
      <c r="Q24" s="47"/>
      <c r="S24" s="111"/>
    </row>
    <row r="25" spans="3:19" ht="12.75" hidden="1">
      <c r="C25" s="45" t="s">
        <v>660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47"/>
      <c r="S25" s="111"/>
    </row>
    <row r="26" spans="4:16" ht="12.75" hidden="1">
      <c r="D26" s="15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76"/>
    </row>
    <row r="27" spans="3:16" ht="12.75" hidden="1">
      <c r="C27" s="45" t="s">
        <v>661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</row>
    <row r="28" spans="3:16" ht="12.75" hidden="1">
      <c r="C28" s="45" t="s">
        <v>662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</row>
    <row r="29" spans="4:16" ht="12.75" hidden="1"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</row>
    <row r="30" spans="3:16" ht="12.75" hidden="1">
      <c r="C30" s="45" t="s">
        <v>663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3:16" ht="12.75" hidden="1">
      <c r="C31" s="45" t="s">
        <v>664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4:16" ht="12.75" hidden="1"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</row>
    <row r="33" spans="3:16" ht="12.75" hidden="1">
      <c r="C33" s="45" t="s">
        <v>665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</row>
    <row r="34" spans="3:16" ht="12.75" hidden="1">
      <c r="C34" s="45" t="s">
        <v>666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</row>
    <row r="35" spans="4:16" ht="12.75" hidden="1"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3:16" ht="12.75" hidden="1">
      <c r="C36" s="45" t="s">
        <v>667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3:16" ht="12.75" hidden="1">
      <c r="C37" s="45" t="s">
        <v>668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</row>
    <row r="38" spans="4:16" ht="12.75" hidden="1"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</row>
    <row r="39" spans="3:16" ht="12.75" hidden="1">
      <c r="C39" s="45" t="s">
        <v>669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</row>
    <row r="40" spans="3:16" ht="12.75" hidden="1">
      <c r="C40" s="45" t="s">
        <v>670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</row>
    <row r="41" spans="4:16" ht="12.75" hidden="1"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</row>
    <row r="42" spans="2:16" ht="12.75" hidden="1">
      <c r="B42" s="64" t="s">
        <v>671</v>
      </c>
      <c r="C42" s="113"/>
      <c r="D42" s="176">
        <f>SUM(D44:D55)</f>
        <v>0</v>
      </c>
      <c r="E42" s="176">
        <f aca="true" t="shared" si="1" ref="E42:P42">SUM(E44:E55)</f>
        <v>0</v>
      </c>
      <c r="F42" s="176">
        <f t="shared" si="1"/>
        <v>0</v>
      </c>
      <c r="G42" s="176">
        <f t="shared" si="1"/>
        <v>0</v>
      </c>
      <c r="H42" s="176">
        <f t="shared" si="1"/>
        <v>0</v>
      </c>
      <c r="I42" s="176">
        <f t="shared" si="1"/>
        <v>0</v>
      </c>
      <c r="J42" s="176">
        <f t="shared" si="1"/>
        <v>0</v>
      </c>
      <c r="K42" s="176">
        <f t="shared" si="1"/>
        <v>0</v>
      </c>
      <c r="L42" s="176">
        <f t="shared" si="1"/>
        <v>0</v>
      </c>
      <c r="M42" s="176">
        <f t="shared" si="1"/>
        <v>0</v>
      </c>
      <c r="N42" s="176">
        <f t="shared" si="1"/>
        <v>0</v>
      </c>
      <c r="O42" s="176"/>
      <c r="P42" s="176">
        <f t="shared" si="1"/>
        <v>0</v>
      </c>
    </row>
    <row r="43" spans="4:16" ht="12.75" hidden="1"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3:16" ht="12.75" hidden="1">
      <c r="C44" s="45" t="s">
        <v>672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</row>
    <row r="45" spans="3:16" ht="12.75" hidden="1">
      <c r="C45" s="45" t="s">
        <v>673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</row>
    <row r="46" spans="4:16" ht="12.75" hidden="1"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</row>
    <row r="47" spans="3:16" ht="12.75" hidden="1">
      <c r="C47" s="45" t="s">
        <v>674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</row>
    <row r="48" spans="3:16" ht="12.75" hidden="1">
      <c r="C48" s="45" t="s">
        <v>664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</row>
    <row r="49" spans="4:16" ht="12.75" hidden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</row>
    <row r="50" spans="3:16" ht="12.75" hidden="1">
      <c r="C50" s="45" t="s">
        <v>675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</row>
    <row r="51" spans="3:16" ht="12.75" hidden="1">
      <c r="C51" s="45" t="s">
        <v>676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</row>
    <row r="52" spans="4:16" ht="12.75" hidden="1"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</row>
    <row r="53" spans="3:16" ht="12.75" hidden="1">
      <c r="C53" s="45" t="s">
        <v>677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</row>
    <row r="54" spans="4:16" ht="12.75" hidden="1"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</row>
    <row r="55" spans="3:16" ht="12.75" hidden="1">
      <c r="C55" s="45" t="s">
        <v>678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</row>
    <row r="56" spans="3:16" ht="12.75" hidden="1">
      <c r="C56" s="45" t="s">
        <v>679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</row>
    <row r="57" spans="4:16" ht="12.75" hidden="1"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</row>
    <row r="58" spans="2:16" ht="12.75" hidden="1">
      <c r="B58" s="64" t="s">
        <v>680</v>
      </c>
      <c r="C58" s="113"/>
      <c r="D58" s="176">
        <f>SUM(D60:D76)</f>
        <v>0</v>
      </c>
      <c r="E58" s="176">
        <f aca="true" t="shared" si="2" ref="E58:P58">SUM(E60:E76)</f>
        <v>0</v>
      </c>
      <c r="F58" s="176">
        <f t="shared" si="2"/>
        <v>0</v>
      </c>
      <c r="G58" s="176">
        <f t="shared" si="2"/>
        <v>0</v>
      </c>
      <c r="H58" s="176">
        <f t="shared" si="2"/>
        <v>0</v>
      </c>
      <c r="I58" s="176">
        <f t="shared" si="2"/>
        <v>0</v>
      </c>
      <c r="J58" s="176">
        <f t="shared" si="2"/>
        <v>0</v>
      </c>
      <c r="K58" s="176">
        <f t="shared" si="2"/>
        <v>0</v>
      </c>
      <c r="L58" s="176">
        <f t="shared" si="2"/>
        <v>0</v>
      </c>
      <c r="M58" s="176">
        <f t="shared" si="2"/>
        <v>0</v>
      </c>
      <c r="N58" s="176">
        <f t="shared" si="2"/>
        <v>0</v>
      </c>
      <c r="O58" s="176"/>
      <c r="P58" s="176">
        <f t="shared" si="2"/>
        <v>0</v>
      </c>
    </row>
    <row r="59" spans="4:16" ht="12.75" hidden="1"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3:16" ht="12.75" hidden="1">
      <c r="C60" s="45" t="s">
        <v>681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</row>
    <row r="61" spans="4:16" ht="12.75" hidden="1"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</row>
    <row r="62" spans="3:16" ht="12.75" hidden="1">
      <c r="C62" s="45" t="s">
        <v>682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</row>
    <row r="63" spans="4:16" ht="12.75" hidden="1"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3:16" ht="12.75" hidden="1">
      <c r="C64" s="45" t="s">
        <v>683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4:16" ht="12.75" hidden="1"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3:16" ht="12.75" hidden="1">
      <c r="C66" s="45" t="s">
        <v>684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4:16" ht="12.75" hidden="1"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3:16" ht="12.75" hidden="1">
      <c r="C68" s="45" t="s">
        <v>685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4:16" ht="12.75" hidden="1"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3:16" ht="12.75" hidden="1">
      <c r="C70" s="45" t="s">
        <v>686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4:16" ht="12.75" hidden="1"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3:16" ht="12.75" hidden="1">
      <c r="C72" s="45" t="s">
        <v>687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4:16" ht="12.75" hidden="1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3:16" ht="12.75" hidden="1">
      <c r="C74" s="45" t="s">
        <v>688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4:16" ht="12.75" hidden="1"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3:16" ht="12.75" hidden="1">
      <c r="C76" s="45" t="s">
        <v>689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4:16" ht="12.75" hidden="1"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2:16" ht="12.75">
      <c r="B78" s="42" t="s">
        <v>690</v>
      </c>
      <c r="C78" s="44"/>
      <c r="D78" s="177">
        <f>SUM(D80:D94)</f>
        <v>84353</v>
      </c>
      <c r="E78" s="177">
        <f aca="true" t="shared" si="3" ref="E78:P78">SUM(E80:E94)</f>
        <v>426681.28</v>
      </c>
      <c r="F78" s="177">
        <f t="shared" si="3"/>
        <v>378458.57</v>
      </c>
      <c r="G78" s="177">
        <f t="shared" si="3"/>
        <v>181537.4</v>
      </c>
      <c r="H78" s="177">
        <f t="shared" si="3"/>
        <v>392570.05</v>
      </c>
      <c r="I78" s="177">
        <f t="shared" si="3"/>
        <v>312374.02</v>
      </c>
      <c r="J78" s="177">
        <f t="shared" si="3"/>
        <v>313655.94</v>
      </c>
      <c r="K78" s="177">
        <f t="shared" si="3"/>
        <v>254039.51</v>
      </c>
      <c r="L78" s="177">
        <f t="shared" si="3"/>
        <v>12815328.03</v>
      </c>
      <c r="M78" s="177">
        <f t="shared" si="3"/>
        <v>308968.08999999997</v>
      </c>
      <c r="N78" s="177">
        <f t="shared" si="3"/>
        <v>118965.45</v>
      </c>
      <c r="O78" s="177">
        <f t="shared" si="3"/>
        <v>518469.63</v>
      </c>
      <c r="P78" s="177">
        <f t="shared" si="3"/>
        <v>16105400.969999999</v>
      </c>
    </row>
    <row r="79" spans="3:16" ht="12.75" hidden="1">
      <c r="C79" s="3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</row>
    <row r="80" spans="3:16" ht="12.75">
      <c r="C80" s="39" t="s">
        <v>691</v>
      </c>
      <c r="D80" s="176">
        <v>44592.08</v>
      </c>
      <c r="E80" s="176">
        <v>193333.28</v>
      </c>
      <c r="F80" s="176">
        <v>195458.57</v>
      </c>
      <c r="G80" s="176">
        <v>74837.4</v>
      </c>
      <c r="H80" s="176">
        <v>213570.05</v>
      </c>
      <c r="I80" s="176">
        <v>135374.02</v>
      </c>
      <c r="J80" s="176">
        <v>101655.94</v>
      </c>
      <c r="K80" s="176">
        <v>53039.51</v>
      </c>
      <c r="L80" s="176">
        <v>12643328.03</v>
      </c>
      <c r="M80" s="176">
        <v>88968.09</v>
      </c>
      <c r="N80" s="176">
        <v>86965.45</v>
      </c>
      <c r="O80" s="176">
        <v>237469.63</v>
      </c>
      <c r="P80" s="176">
        <f>SUM(D80:O80)</f>
        <v>14068592.049999999</v>
      </c>
    </row>
    <row r="81" spans="3:16" ht="12.75" hidden="1">
      <c r="C81" s="39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>
        <f aca="true" t="shared" si="4" ref="P81:P88">SUM(D81:O81)</f>
        <v>0</v>
      </c>
    </row>
    <row r="82" spans="3:16" ht="12.75" hidden="1">
      <c r="C82" s="39" t="s">
        <v>692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>
        <f t="shared" si="4"/>
        <v>0</v>
      </c>
    </row>
    <row r="83" spans="3:16" ht="12.75" hidden="1">
      <c r="C83" s="39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>
        <f t="shared" si="4"/>
        <v>0</v>
      </c>
    </row>
    <row r="84" spans="3:16" ht="12.75">
      <c r="C84" s="39" t="s">
        <v>693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f t="shared" si="4"/>
        <v>0</v>
      </c>
    </row>
    <row r="85" spans="3:16" ht="12.75" hidden="1">
      <c r="C85" s="39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>
        <f t="shared" si="4"/>
        <v>0</v>
      </c>
    </row>
    <row r="86" spans="3:16" ht="12.75" hidden="1">
      <c r="C86" s="39" t="s">
        <v>694</v>
      </c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>
        <f t="shared" si="4"/>
        <v>0</v>
      </c>
    </row>
    <row r="87" spans="3:16" ht="12.75" hidden="1">
      <c r="C87" s="39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>
        <f t="shared" si="4"/>
        <v>0</v>
      </c>
    </row>
    <row r="88" spans="3:16" ht="12.75">
      <c r="C88" s="39" t="s">
        <v>695</v>
      </c>
      <c r="D88" s="176">
        <v>39760.92</v>
      </c>
      <c r="E88" s="176">
        <v>233348</v>
      </c>
      <c r="F88" s="176">
        <v>183000</v>
      </c>
      <c r="G88" s="176">
        <v>106700</v>
      </c>
      <c r="H88" s="176">
        <v>179000</v>
      </c>
      <c r="I88" s="176">
        <v>177000</v>
      </c>
      <c r="J88" s="176">
        <v>212000</v>
      </c>
      <c r="K88" s="176">
        <v>201000</v>
      </c>
      <c r="L88" s="176">
        <v>172000</v>
      </c>
      <c r="M88" s="176">
        <v>220000</v>
      </c>
      <c r="N88" s="176">
        <v>32000</v>
      </c>
      <c r="O88" s="176">
        <v>281000</v>
      </c>
      <c r="P88" s="176">
        <f t="shared" si="4"/>
        <v>2036808.92</v>
      </c>
    </row>
    <row r="89" spans="4:16" ht="12.75" hidden="1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>
        <f>SUM(D89:N89)</f>
        <v>0</v>
      </c>
    </row>
    <row r="90" spans="3:16" ht="12.75" hidden="1">
      <c r="C90" s="45" t="s">
        <v>696</v>
      </c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>
        <f>SUM(D90:N90)</f>
        <v>0</v>
      </c>
    </row>
    <row r="91" spans="4:16" ht="12.75" hidden="1"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>
        <f>SUM(D91:N91)</f>
        <v>0</v>
      </c>
    </row>
    <row r="92" spans="3:16" ht="12.75" hidden="1">
      <c r="C92" s="45" t="s">
        <v>697</v>
      </c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>
        <f>SUM(D92:N92)</f>
        <v>0</v>
      </c>
    </row>
    <row r="93" spans="4:16" ht="12.75" hidden="1"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>
        <f>SUM(D93:N93)</f>
        <v>0</v>
      </c>
    </row>
    <row r="94" spans="3:16" ht="12.75">
      <c r="C94" s="39" t="s">
        <v>698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</row>
    <row r="95" ht="12.75" hidden="1"/>
    <row r="96" spans="2:16" ht="12.75" hidden="1">
      <c r="B96" s="64" t="s">
        <v>699</v>
      </c>
      <c r="C96" s="113"/>
      <c r="D96" s="94">
        <f>SUM(D98:D102)</f>
        <v>0</v>
      </c>
      <c r="E96" s="94">
        <f aca="true" t="shared" si="5" ref="E96:P96">SUM(E98:E102)</f>
        <v>0</v>
      </c>
      <c r="F96" s="94">
        <f t="shared" si="5"/>
        <v>0</v>
      </c>
      <c r="G96" s="94">
        <f t="shared" si="5"/>
        <v>0</v>
      </c>
      <c r="H96" s="94">
        <f t="shared" si="5"/>
        <v>0</v>
      </c>
      <c r="I96" s="94">
        <f t="shared" si="5"/>
        <v>0</v>
      </c>
      <c r="J96" s="94">
        <f t="shared" si="5"/>
        <v>0</v>
      </c>
      <c r="K96" s="94">
        <f t="shared" si="5"/>
        <v>0</v>
      </c>
      <c r="L96" s="94">
        <f t="shared" si="5"/>
        <v>0</v>
      </c>
      <c r="M96" s="94">
        <f t="shared" si="5"/>
        <v>0</v>
      </c>
      <c r="N96" s="94">
        <f t="shared" si="5"/>
        <v>0</v>
      </c>
      <c r="P96" s="94">
        <f t="shared" si="5"/>
        <v>0</v>
      </c>
    </row>
    <row r="97" ht="12.75" hidden="1"/>
    <row r="98" ht="12.75" hidden="1">
      <c r="C98" s="45" t="s">
        <v>700</v>
      </c>
    </row>
    <row r="99" ht="12.75" hidden="1"/>
    <row r="100" ht="12.75" hidden="1">
      <c r="C100" s="45" t="s">
        <v>701</v>
      </c>
    </row>
    <row r="101" ht="12.75" hidden="1"/>
    <row r="102" ht="12.75" hidden="1">
      <c r="C102" s="45" t="s">
        <v>702</v>
      </c>
    </row>
    <row r="103" ht="12.75" hidden="1"/>
    <row r="104" spans="2:16" ht="12.75" hidden="1">
      <c r="B104" s="64" t="s">
        <v>703</v>
      </c>
      <c r="C104" s="113"/>
      <c r="D104" s="94">
        <f>SUM(D107:D119)</f>
        <v>0</v>
      </c>
      <c r="E104" s="94">
        <f aca="true" t="shared" si="6" ref="E104:P104">SUM(E107:E119)</f>
        <v>0</v>
      </c>
      <c r="F104" s="94">
        <f t="shared" si="6"/>
        <v>0</v>
      </c>
      <c r="G104" s="94">
        <f t="shared" si="6"/>
        <v>0</v>
      </c>
      <c r="H104" s="94">
        <f t="shared" si="6"/>
        <v>0</v>
      </c>
      <c r="I104" s="94">
        <f t="shared" si="6"/>
        <v>0</v>
      </c>
      <c r="J104" s="94">
        <f t="shared" si="6"/>
        <v>0</v>
      </c>
      <c r="K104" s="94">
        <f t="shared" si="6"/>
        <v>0</v>
      </c>
      <c r="L104" s="94">
        <f t="shared" si="6"/>
        <v>0</v>
      </c>
      <c r="M104" s="94">
        <f t="shared" si="6"/>
        <v>0</v>
      </c>
      <c r="N104" s="94">
        <f t="shared" si="6"/>
        <v>0</v>
      </c>
      <c r="P104" s="94">
        <f t="shared" si="6"/>
        <v>0</v>
      </c>
    </row>
    <row r="105" spans="2:3" ht="12.75" hidden="1">
      <c r="B105" s="114"/>
      <c r="C105" s="113" t="s">
        <v>704</v>
      </c>
    </row>
    <row r="106" ht="12.75" hidden="1"/>
    <row r="107" ht="12.75" hidden="1">
      <c r="C107" s="45" t="s">
        <v>705</v>
      </c>
    </row>
    <row r="108" ht="12.75" hidden="1"/>
    <row r="109" ht="12.75" hidden="1">
      <c r="C109" s="45" t="s">
        <v>706</v>
      </c>
    </row>
    <row r="110" ht="12.75" hidden="1"/>
    <row r="111" ht="12.75" hidden="1">
      <c r="C111" s="45" t="s">
        <v>707</v>
      </c>
    </row>
    <row r="112" ht="12.75" hidden="1"/>
    <row r="113" ht="12.75" hidden="1">
      <c r="C113" s="45" t="s">
        <v>708</v>
      </c>
    </row>
    <row r="114" ht="12.75" hidden="1">
      <c r="C114" s="45" t="s">
        <v>673</v>
      </c>
    </row>
    <row r="115" ht="12.75" hidden="1"/>
    <row r="116" ht="12.75" hidden="1">
      <c r="C116" s="45" t="s">
        <v>709</v>
      </c>
    </row>
    <row r="117" ht="12.75" hidden="1">
      <c r="C117" s="45" t="s">
        <v>710</v>
      </c>
    </row>
    <row r="118" ht="12.75" hidden="1"/>
    <row r="119" ht="12.75" hidden="1">
      <c r="C119" s="45" t="s">
        <v>711</v>
      </c>
    </row>
    <row r="120" ht="12.75" hidden="1">
      <c r="C120" s="45" t="s">
        <v>712</v>
      </c>
    </row>
    <row r="121" ht="12.75" hidden="1"/>
    <row r="122" spans="2:16" ht="12.75" hidden="1">
      <c r="B122" s="64" t="s">
        <v>713</v>
      </c>
      <c r="C122" s="113"/>
      <c r="D122" s="94">
        <f>SUM(D124)</f>
        <v>0</v>
      </c>
      <c r="E122" s="94">
        <f aca="true" t="shared" si="7" ref="E122:P122">SUM(E124)</f>
        <v>0</v>
      </c>
      <c r="F122" s="94">
        <f t="shared" si="7"/>
        <v>0</v>
      </c>
      <c r="G122" s="94">
        <f t="shared" si="7"/>
        <v>0</v>
      </c>
      <c r="H122" s="94">
        <f t="shared" si="7"/>
        <v>0</v>
      </c>
      <c r="I122" s="94">
        <f t="shared" si="7"/>
        <v>0</v>
      </c>
      <c r="J122" s="94">
        <f t="shared" si="7"/>
        <v>0</v>
      </c>
      <c r="K122" s="94">
        <f t="shared" si="7"/>
        <v>0</v>
      </c>
      <c r="L122" s="94">
        <f t="shared" si="7"/>
        <v>0</v>
      </c>
      <c r="M122" s="94">
        <f t="shared" si="7"/>
        <v>0</v>
      </c>
      <c r="N122" s="94">
        <f t="shared" si="7"/>
        <v>0</v>
      </c>
      <c r="P122" s="94">
        <f t="shared" si="7"/>
        <v>0</v>
      </c>
    </row>
    <row r="123" ht="12.75" hidden="1"/>
    <row r="124" ht="12.75" hidden="1">
      <c r="C124" s="45" t="s">
        <v>714</v>
      </c>
    </row>
    <row r="125" ht="12.75" hidden="1"/>
    <row r="126" spans="2:16" ht="12.75" hidden="1">
      <c r="B126" s="64" t="s">
        <v>715</v>
      </c>
      <c r="C126" s="113"/>
      <c r="D126" s="94">
        <f>SUM(D128:D136)</f>
        <v>0</v>
      </c>
      <c r="E126" s="94">
        <f aca="true" t="shared" si="8" ref="E126:P126">SUM(E128:E136)</f>
        <v>0</v>
      </c>
      <c r="F126" s="94">
        <f t="shared" si="8"/>
        <v>0</v>
      </c>
      <c r="G126" s="94">
        <f t="shared" si="8"/>
        <v>0</v>
      </c>
      <c r="H126" s="94">
        <f t="shared" si="8"/>
        <v>0</v>
      </c>
      <c r="I126" s="94">
        <f t="shared" si="8"/>
        <v>0</v>
      </c>
      <c r="J126" s="94">
        <f t="shared" si="8"/>
        <v>0</v>
      </c>
      <c r="K126" s="94">
        <f t="shared" si="8"/>
        <v>0</v>
      </c>
      <c r="L126" s="94">
        <f t="shared" si="8"/>
        <v>0</v>
      </c>
      <c r="M126" s="94">
        <f t="shared" si="8"/>
        <v>0</v>
      </c>
      <c r="N126" s="94">
        <f t="shared" si="8"/>
        <v>0</v>
      </c>
      <c r="P126" s="94">
        <f t="shared" si="8"/>
        <v>0</v>
      </c>
    </row>
    <row r="127" ht="12.75" hidden="1"/>
    <row r="128" ht="12.75" hidden="1">
      <c r="C128" s="45" t="s">
        <v>716</v>
      </c>
    </row>
    <row r="129" ht="12.75" hidden="1"/>
    <row r="130" ht="12.75" hidden="1">
      <c r="C130" s="45" t="s">
        <v>717</v>
      </c>
    </row>
    <row r="131" ht="12.75" hidden="1"/>
    <row r="132" ht="12.75" hidden="1">
      <c r="C132" s="45" t="s">
        <v>718</v>
      </c>
    </row>
    <row r="133" ht="12.75" hidden="1"/>
    <row r="134" ht="12.75" hidden="1">
      <c r="C134" s="45" t="s">
        <v>719</v>
      </c>
    </row>
    <row r="135" ht="12.75" hidden="1"/>
    <row r="136" ht="12.75" hidden="1">
      <c r="C136" s="45" t="s">
        <v>720</v>
      </c>
    </row>
    <row r="137" ht="12.75" hidden="1"/>
    <row r="138" spans="2:16" ht="12.75" hidden="1">
      <c r="B138" s="64" t="s">
        <v>721</v>
      </c>
      <c r="C138" s="113"/>
      <c r="D138" s="94">
        <f>SUM(D140:D144)</f>
        <v>0</v>
      </c>
      <c r="E138" s="94">
        <f aca="true" t="shared" si="9" ref="E138:P138">SUM(E140:E144)</f>
        <v>0</v>
      </c>
      <c r="F138" s="94">
        <f t="shared" si="9"/>
        <v>0</v>
      </c>
      <c r="G138" s="94">
        <f t="shared" si="9"/>
        <v>0</v>
      </c>
      <c r="H138" s="94">
        <f t="shared" si="9"/>
        <v>0</v>
      </c>
      <c r="I138" s="94">
        <f t="shared" si="9"/>
        <v>0</v>
      </c>
      <c r="J138" s="94">
        <f t="shared" si="9"/>
        <v>0</v>
      </c>
      <c r="K138" s="94">
        <f t="shared" si="9"/>
        <v>0</v>
      </c>
      <c r="L138" s="94">
        <f t="shared" si="9"/>
        <v>0</v>
      </c>
      <c r="M138" s="94">
        <f t="shared" si="9"/>
        <v>0</v>
      </c>
      <c r="N138" s="94">
        <f t="shared" si="9"/>
        <v>0</v>
      </c>
      <c r="P138" s="94">
        <f t="shared" si="9"/>
        <v>0</v>
      </c>
    </row>
    <row r="139" ht="12.75" hidden="1"/>
    <row r="140" ht="12.75" hidden="1">
      <c r="C140" s="45" t="s">
        <v>722</v>
      </c>
    </row>
    <row r="141" ht="12.75" hidden="1"/>
    <row r="142" ht="12.75" hidden="1">
      <c r="C142" s="45" t="s">
        <v>723</v>
      </c>
    </row>
    <row r="143" ht="12.75" hidden="1"/>
    <row r="144" ht="12.75" hidden="1">
      <c r="C144" s="45" t="s">
        <v>724</v>
      </c>
    </row>
  </sheetData>
  <sheetProtection/>
  <printOptions/>
  <pageMargins left="0.2755905511811024" right="0.35433070866141736" top="1.1811023622047245" bottom="0.984251968503937" header="0.2362204724409449" footer="0.5118110236220472"/>
  <pageSetup horizontalDpi="300" verticalDpi="300" orientation="landscape" scale="75" r:id="rId1"/>
  <headerFooter alignWithMargins="0">
    <oddHeader>&amp;C&amp;16XV AYUNTAMIENTO DE COMONDU
TESORERIA GENERAL MUNICIPAL
PRESUPUESTO DE EGRESOS  EJERCIDO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I132" sqref="I132"/>
    </sheetView>
  </sheetViews>
  <sheetFormatPr defaultColWidth="9.140625" defaultRowHeight="15"/>
  <cols>
    <col min="1" max="1" width="2.7109375" style="32" customWidth="1"/>
    <col min="2" max="2" width="2.7109375" style="31" customWidth="1"/>
    <col min="3" max="3" width="47.140625" style="39" customWidth="1"/>
    <col min="4" max="4" width="13.7109375" style="32" bestFit="1" customWidth="1"/>
    <col min="5" max="7" width="9.140625" style="32" customWidth="1"/>
    <col min="8" max="8" width="11.7109375" style="32" bestFit="1" customWidth="1"/>
    <col min="9" max="11" width="9.140625" style="32" customWidth="1"/>
    <col min="12" max="12" width="10.140625" style="32" bestFit="1" customWidth="1"/>
    <col min="13" max="15" width="9.140625" style="32" customWidth="1"/>
    <col min="16" max="16" width="11.7109375" style="32" bestFit="1" customWidth="1"/>
    <col min="17" max="17" width="10.8515625" style="32" hidden="1" customWidth="1"/>
    <col min="18" max="18" width="10.7109375" style="39" hidden="1" customWidth="1"/>
    <col min="19" max="20" width="9.421875" style="32" hidden="1" customWidth="1"/>
    <col min="21" max="16384" width="9.140625" style="32" customWidth="1"/>
  </cols>
  <sheetData>
    <row r="1" spans="4:15" ht="13.5" customHeight="1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13.5" customHeight="1" hidden="1"/>
    <row r="3" ht="13.5" customHeight="1" hidden="1"/>
    <row r="4" ht="13.5" customHeight="1" hidden="1"/>
    <row r="5" ht="13.5" customHeight="1" hidden="1"/>
    <row r="6" spans="16:17" ht="13.5" customHeight="1">
      <c r="P6" s="34" t="s">
        <v>0</v>
      </c>
      <c r="Q6" s="34" t="s">
        <v>417</v>
      </c>
    </row>
    <row r="7" spans="2:19" s="34" customFormat="1" ht="12.75">
      <c r="B7" s="115"/>
      <c r="D7" s="34" t="s">
        <v>418</v>
      </c>
      <c r="E7" s="34" t="s">
        <v>419</v>
      </c>
      <c r="F7" s="34" t="s">
        <v>420</v>
      </c>
      <c r="G7" s="34" t="s">
        <v>421</v>
      </c>
      <c r="H7" s="34" t="s">
        <v>422</v>
      </c>
      <c r="I7" s="34" t="s">
        <v>423</v>
      </c>
      <c r="J7" s="34" t="s">
        <v>424</v>
      </c>
      <c r="K7" s="34" t="s">
        <v>425</v>
      </c>
      <c r="L7" s="34" t="s">
        <v>426</v>
      </c>
      <c r="M7" s="34" t="s">
        <v>427</v>
      </c>
      <c r="N7" s="34" t="s">
        <v>428</v>
      </c>
      <c r="O7" s="34" t="s">
        <v>855</v>
      </c>
      <c r="P7" s="34" t="s">
        <v>856</v>
      </c>
      <c r="Q7" s="34" t="s">
        <v>429</v>
      </c>
      <c r="R7" s="34" t="s">
        <v>430</v>
      </c>
      <c r="S7" s="34" t="s">
        <v>431</v>
      </c>
    </row>
    <row r="8" spans="2:7" s="34" customFormat="1" ht="12.75">
      <c r="B8" s="115"/>
      <c r="G8" s="34">
        <v>2</v>
      </c>
    </row>
    <row r="9" spans="1:18" s="90" customFormat="1" ht="12.75">
      <c r="A9" s="36" t="s">
        <v>725</v>
      </c>
      <c r="B9" s="73"/>
      <c r="C9" s="36"/>
      <c r="D9" s="36">
        <f>SUM(D11,D25,D35,D41,D53,D57,D77,D97,D107)</f>
        <v>5100116.75</v>
      </c>
      <c r="E9" s="36">
        <f aca="true" t="shared" si="0" ref="E9:O9">SUM(E11,E25,E35,E41,E53,E57,E77,E97,E107)</f>
        <v>0</v>
      </c>
      <c r="F9" s="36">
        <f t="shared" si="0"/>
        <v>0</v>
      </c>
      <c r="G9" s="36">
        <f t="shared" si="0"/>
        <v>0</v>
      </c>
      <c r="H9" s="36">
        <f t="shared" si="0"/>
        <v>1912000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478000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>SUM(P11,P25,P35,P41,P53,P57,P77,P97,P107)</f>
        <v>7490116.75</v>
      </c>
      <c r="Q9" s="90" t="e">
        <f>Q11+#REF!+#REF!+#REF!+#REF!</f>
        <v>#REF!</v>
      </c>
      <c r="R9" s="90" t="e">
        <f>R11+#REF!+#REF!+#REF!+#REF!</f>
        <v>#REF!</v>
      </c>
    </row>
    <row r="10" spans="1:17" ht="15" customHeight="1" hidden="1">
      <c r="A10" s="11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18" s="44" customFormat="1" ht="12">
      <c r="B11" s="42" t="s">
        <v>726</v>
      </c>
      <c r="D11" s="44">
        <f>SUM(D13:D23)</f>
        <v>0</v>
      </c>
      <c r="E11" s="44">
        <f aca="true" t="shared" si="1" ref="E11:P11">SUM(E13:E23)</f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0</v>
      </c>
      <c r="Q11" s="44">
        <f>SUM(Q13:Q14)</f>
        <v>1921000</v>
      </c>
      <c r="R11" s="44">
        <f>SUM(R13:R14)</f>
        <v>1921000</v>
      </c>
    </row>
    <row r="12" spans="4:17" ht="12.75" hidden="1"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19" s="39" customFormat="1" ht="11.25">
      <c r="B13" s="31"/>
      <c r="C13" s="39" t="s">
        <v>727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f>SUM(D13:N13)</f>
        <v>0</v>
      </c>
      <c r="Q13" s="47">
        <v>1921000</v>
      </c>
      <c r="R13" s="39">
        <f>Q13-P13</f>
        <v>1921000</v>
      </c>
      <c r="S13" s="49">
        <f>R13/Q13</f>
        <v>1</v>
      </c>
    </row>
    <row r="14" spans="2:19" s="39" customFormat="1" ht="11.25" hidden="1">
      <c r="B14" s="3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S14" s="49"/>
    </row>
    <row r="15" ht="12.75" hidden="1">
      <c r="C15" s="45" t="s">
        <v>728</v>
      </c>
    </row>
    <row r="16" ht="12.75" hidden="1"/>
    <row r="17" ht="12.75" hidden="1">
      <c r="C17" s="45" t="s">
        <v>729</v>
      </c>
    </row>
    <row r="18" ht="12.75" hidden="1"/>
    <row r="19" ht="12.75" hidden="1">
      <c r="C19" s="45" t="s">
        <v>730</v>
      </c>
    </row>
    <row r="20" ht="12.75" hidden="1"/>
    <row r="21" ht="12.75" hidden="1">
      <c r="C21" s="45" t="s">
        <v>731</v>
      </c>
    </row>
    <row r="22" ht="12.75" hidden="1"/>
    <row r="23" ht="12.75" hidden="1">
      <c r="C23" s="45" t="s">
        <v>732</v>
      </c>
    </row>
    <row r="24" spans="2:3" ht="12.75" hidden="1">
      <c r="B24" s="58"/>
      <c r="C24" s="30"/>
    </row>
    <row r="25" spans="2:16" ht="12.75">
      <c r="B25" s="42" t="s">
        <v>733</v>
      </c>
      <c r="C25" s="44"/>
      <c r="D25" s="90">
        <f>SUM(D27:D33)</f>
        <v>0</v>
      </c>
      <c r="E25" s="90">
        <f aca="true" t="shared" si="2" ref="E25:P25">SUM(E27:E33)</f>
        <v>0</v>
      </c>
      <c r="F25" s="90">
        <f t="shared" si="2"/>
        <v>0</v>
      </c>
      <c r="G25" s="90">
        <f t="shared" si="2"/>
        <v>0</v>
      </c>
      <c r="H25" s="90">
        <f t="shared" si="2"/>
        <v>0</v>
      </c>
      <c r="I25" s="90">
        <f t="shared" si="2"/>
        <v>0</v>
      </c>
      <c r="J25" s="90">
        <f t="shared" si="2"/>
        <v>0</v>
      </c>
      <c r="K25" s="90">
        <f t="shared" si="2"/>
        <v>0</v>
      </c>
      <c r="L25" s="90">
        <f t="shared" si="2"/>
        <v>0</v>
      </c>
      <c r="M25" s="90">
        <f t="shared" si="2"/>
        <v>0</v>
      </c>
      <c r="N25" s="90">
        <f t="shared" si="2"/>
        <v>0</v>
      </c>
      <c r="O25" s="90">
        <f t="shared" si="2"/>
        <v>0</v>
      </c>
      <c r="P25" s="90">
        <f t="shared" si="2"/>
        <v>0</v>
      </c>
    </row>
    <row r="26" ht="12.75" hidden="1"/>
    <row r="27" ht="12.75" hidden="1">
      <c r="C27" s="39" t="s">
        <v>734</v>
      </c>
    </row>
    <row r="28" ht="12.75" hidden="1"/>
    <row r="29" ht="12.75" hidden="1">
      <c r="C29" s="39" t="s">
        <v>735</v>
      </c>
    </row>
    <row r="30" ht="12.75" hidden="1"/>
    <row r="31" ht="12.75" hidden="1">
      <c r="C31" s="39" t="s">
        <v>736</v>
      </c>
    </row>
    <row r="32" ht="12.75" hidden="1"/>
    <row r="33" spans="3:16" ht="12.75">
      <c r="C33" s="39" t="s">
        <v>737</v>
      </c>
      <c r="P33" s="32">
        <f>SUM(D33:N33)</f>
        <v>0</v>
      </c>
    </row>
    <row r="34" spans="1:3" ht="12.75" hidden="1">
      <c r="A34" s="43"/>
      <c r="B34" s="61"/>
      <c r="C34" s="43"/>
    </row>
    <row r="35" spans="1:16" ht="12.75" hidden="1">
      <c r="A35" s="43"/>
      <c r="B35" s="42" t="s">
        <v>738</v>
      </c>
      <c r="C35" s="44"/>
      <c r="D35" s="32">
        <f>SUM(D37:D39)</f>
        <v>0</v>
      </c>
      <c r="E35" s="32">
        <f aca="true" t="shared" si="3" ref="E35:P35">SUM(E37:E39)</f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  <c r="P35" s="32">
        <f t="shared" si="3"/>
        <v>0</v>
      </c>
    </row>
    <row r="36" ht="12.75" hidden="1"/>
    <row r="37" ht="12.75" hidden="1">
      <c r="C37" s="39" t="s">
        <v>739</v>
      </c>
    </row>
    <row r="38" ht="12.75" hidden="1"/>
    <row r="39" ht="12.75" hidden="1">
      <c r="C39" s="39" t="s">
        <v>740</v>
      </c>
    </row>
    <row r="40" ht="12.75" hidden="1"/>
    <row r="41" spans="2:16" ht="12.75">
      <c r="B41" s="42" t="s">
        <v>741</v>
      </c>
      <c r="C41" s="44"/>
      <c r="D41" s="90">
        <f>SUM(D43:D51)</f>
        <v>0</v>
      </c>
      <c r="E41" s="90">
        <f aca="true" t="shared" si="4" ref="E41:O41">SUM(E43:E51)</f>
        <v>0</v>
      </c>
      <c r="F41" s="90">
        <f t="shared" si="4"/>
        <v>0</v>
      </c>
      <c r="G41" s="90">
        <f t="shared" si="4"/>
        <v>0</v>
      </c>
      <c r="H41" s="90">
        <f t="shared" si="4"/>
        <v>0</v>
      </c>
      <c r="I41" s="90">
        <f t="shared" si="4"/>
        <v>0</v>
      </c>
      <c r="J41" s="90">
        <f t="shared" si="4"/>
        <v>0</v>
      </c>
      <c r="K41" s="90">
        <f t="shared" si="4"/>
        <v>0</v>
      </c>
      <c r="L41" s="90">
        <f t="shared" si="4"/>
        <v>0</v>
      </c>
      <c r="M41" s="90">
        <f t="shared" si="4"/>
        <v>0</v>
      </c>
      <c r="N41" s="90">
        <f t="shared" si="4"/>
        <v>0</v>
      </c>
      <c r="O41" s="90">
        <f t="shared" si="4"/>
        <v>0</v>
      </c>
      <c r="P41" s="90">
        <f aca="true" t="shared" si="5" ref="P41:P72">SUM(D41:N41)</f>
        <v>0</v>
      </c>
    </row>
    <row r="42" ht="12.75" hidden="1">
      <c r="P42" s="32">
        <f t="shared" si="5"/>
        <v>0</v>
      </c>
    </row>
    <row r="43" spans="3:16" ht="12.75">
      <c r="C43" s="39" t="s">
        <v>742</v>
      </c>
      <c r="P43" s="32">
        <f t="shared" si="5"/>
        <v>0</v>
      </c>
    </row>
    <row r="44" ht="12.75" hidden="1">
      <c r="P44" s="32">
        <f t="shared" si="5"/>
        <v>0</v>
      </c>
    </row>
    <row r="45" spans="3:16" ht="12.75" hidden="1">
      <c r="C45" s="39" t="s">
        <v>743</v>
      </c>
      <c r="P45" s="32">
        <f t="shared" si="5"/>
        <v>0</v>
      </c>
    </row>
    <row r="46" ht="12.75" hidden="1">
      <c r="P46" s="32">
        <f t="shared" si="5"/>
        <v>0</v>
      </c>
    </row>
    <row r="47" spans="3:16" ht="12.75" hidden="1">
      <c r="C47" s="39" t="s">
        <v>744</v>
      </c>
      <c r="P47" s="32">
        <f t="shared" si="5"/>
        <v>0</v>
      </c>
    </row>
    <row r="48" ht="12.75" hidden="1">
      <c r="P48" s="32">
        <f t="shared" si="5"/>
        <v>0</v>
      </c>
    </row>
    <row r="49" spans="3:16" ht="12.75" hidden="1">
      <c r="C49" s="39" t="s">
        <v>745</v>
      </c>
      <c r="P49" s="32">
        <f t="shared" si="5"/>
        <v>0</v>
      </c>
    </row>
    <row r="50" ht="12.75" hidden="1">
      <c r="P50" s="32">
        <f t="shared" si="5"/>
        <v>0</v>
      </c>
    </row>
    <row r="51" spans="3:16" ht="12.75" hidden="1">
      <c r="C51" s="39" t="s">
        <v>746</v>
      </c>
      <c r="P51" s="32">
        <f t="shared" si="5"/>
        <v>0</v>
      </c>
    </row>
    <row r="52" ht="12.75" hidden="1">
      <c r="P52" s="32">
        <f t="shared" si="5"/>
        <v>0</v>
      </c>
    </row>
    <row r="53" spans="2:16" ht="12.75" hidden="1">
      <c r="B53" s="42" t="s">
        <v>747</v>
      </c>
      <c r="C53" s="44"/>
      <c r="D53" s="32">
        <f>SUM(D55)</f>
        <v>0</v>
      </c>
      <c r="E53" s="32">
        <f aca="true" t="shared" si="6" ref="E53:N53">SUM(E55)</f>
        <v>0</v>
      </c>
      <c r="F53" s="32">
        <f t="shared" si="6"/>
        <v>0</v>
      </c>
      <c r="G53" s="32">
        <f t="shared" si="6"/>
        <v>0</v>
      </c>
      <c r="H53" s="32">
        <f t="shared" si="6"/>
        <v>0</v>
      </c>
      <c r="I53" s="32">
        <f t="shared" si="6"/>
        <v>0</v>
      </c>
      <c r="J53" s="32">
        <f t="shared" si="6"/>
        <v>0</v>
      </c>
      <c r="K53" s="32">
        <f t="shared" si="6"/>
        <v>0</v>
      </c>
      <c r="L53" s="32">
        <f t="shared" si="6"/>
        <v>0</v>
      </c>
      <c r="M53" s="32">
        <f t="shared" si="6"/>
        <v>0</v>
      </c>
      <c r="N53" s="32">
        <f t="shared" si="6"/>
        <v>0</v>
      </c>
      <c r="P53" s="32">
        <f t="shared" si="5"/>
        <v>0</v>
      </c>
    </row>
    <row r="54" ht="12.75" hidden="1">
      <c r="P54" s="32">
        <f t="shared" si="5"/>
        <v>0</v>
      </c>
    </row>
    <row r="55" spans="3:16" ht="12.75" hidden="1">
      <c r="C55" s="39" t="s">
        <v>748</v>
      </c>
      <c r="P55" s="32">
        <f t="shared" si="5"/>
        <v>0</v>
      </c>
    </row>
    <row r="56" ht="12.75" hidden="1">
      <c r="P56" s="32">
        <f t="shared" si="5"/>
        <v>0</v>
      </c>
    </row>
    <row r="57" spans="2:16" ht="12.75">
      <c r="B57" s="42" t="s">
        <v>749</v>
      </c>
      <c r="C57" s="44"/>
      <c r="D57" s="32">
        <f>SUM(D59:D75)</f>
        <v>0</v>
      </c>
      <c r="E57" s="90">
        <f aca="true" t="shared" si="7" ref="E57:O57">SUM(E59:E75)</f>
        <v>0</v>
      </c>
      <c r="F57" s="90">
        <f t="shared" si="7"/>
        <v>0</v>
      </c>
      <c r="G57" s="90">
        <f t="shared" si="7"/>
        <v>0</v>
      </c>
      <c r="H57" s="90">
        <f t="shared" si="7"/>
        <v>0</v>
      </c>
      <c r="I57" s="90">
        <f t="shared" si="7"/>
        <v>0</v>
      </c>
      <c r="J57" s="90">
        <f t="shared" si="7"/>
        <v>0</v>
      </c>
      <c r="K57" s="90">
        <f t="shared" si="7"/>
        <v>0</v>
      </c>
      <c r="L57" s="90">
        <f t="shared" si="7"/>
        <v>0</v>
      </c>
      <c r="M57" s="90">
        <f t="shared" si="7"/>
        <v>0</v>
      </c>
      <c r="N57" s="90">
        <f t="shared" si="7"/>
        <v>0</v>
      </c>
      <c r="O57" s="90">
        <f t="shared" si="7"/>
        <v>0</v>
      </c>
      <c r="P57" s="90">
        <f t="shared" si="5"/>
        <v>0</v>
      </c>
    </row>
    <row r="58" ht="12.75" hidden="1">
      <c r="P58" s="32">
        <f t="shared" si="5"/>
        <v>0</v>
      </c>
    </row>
    <row r="59" spans="3:16" ht="12.75" hidden="1">
      <c r="C59" s="39" t="s">
        <v>750</v>
      </c>
      <c r="P59" s="32">
        <f t="shared" si="5"/>
        <v>0</v>
      </c>
    </row>
    <row r="60" ht="12.75" hidden="1">
      <c r="P60" s="32">
        <f t="shared" si="5"/>
        <v>0</v>
      </c>
    </row>
    <row r="61" spans="3:16" ht="12.75" hidden="1">
      <c r="C61" s="39" t="s">
        <v>751</v>
      </c>
      <c r="P61" s="32">
        <f t="shared" si="5"/>
        <v>0</v>
      </c>
    </row>
    <row r="62" ht="12.75" hidden="1">
      <c r="P62" s="32">
        <f t="shared" si="5"/>
        <v>0</v>
      </c>
    </row>
    <row r="63" spans="3:16" ht="12.75" hidden="1">
      <c r="C63" s="39" t="s">
        <v>752</v>
      </c>
      <c r="P63" s="32">
        <f t="shared" si="5"/>
        <v>0</v>
      </c>
    </row>
    <row r="64" ht="12.75" hidden="1">
      <c r="P64" s="32">
        <f t="shared" si="5"/>
        <v>0</v>
      </c>
    </row>
    <row r="65" spans="3:16" ht="12.75" hidden="1">
      <c r="C65" s="39" t="s">
        <v>753</v>
      </c>
      <c r="P65" s="32">
        <f t="shared" si="5"/>
        <v>0</v>
      </c>
    </row>
    <row r="66" spans="3:16" ht="12.75" hidden="1">
      <c r="C66" s="39" t="s">
        <v>754</v>
      </c>
      <c r="P66" s="32">
        <f t="shared" si="5"/>
        <v>0</v>
      </c>
    </row>
    <row r="67" ht="12.75" hidden="1">
      <c r="P67" s="32">
        <f t="shared" si="5"/>
        <v>0</v>
      </c>
    </row>
    <row r="68" spans="3:16" ht="12.75" hidden="1">
      <c r="C68" s="39" t="s">
        <v>755</v>
      </c>
      <c r="P68" s="32">
        <f t="shared" si="5"/>
        <v>0</v>
      </c>
    </row>
    <row r="69" ht="12.75" hidden="1">
      <c r="P69" s="32">
        <f t="shared" si="5"/>
        <v>0</v>
      </c>
    </row>
    <row r="70" spans="3:16" ht="12.75" hidden="1">
      <c r="C70" s="39" t="s">
        <v>756</v>
      </c>
      <c r="P70" s="32">
        <f t="shared" si="5"/>
        <v>0</v>
      </c>
    </row>
    <row r="71" spans="3:16" ht="12.75" hidden="1">
      <c r="C71" s="39" t="s">
        <v>757</v>
      </c>
      <c r="P71" s="32">
        <f t="shared" si="5"/>
        <v>0</v>
      </c>
    </row>
    <row r="72" ht="12.75" hidden="1">
      <c r="P72" s="32">
        <f t="shared" si="5"/>
        <v>0</v>
      </c>
    </row>
    <row r="73" spans="3:16" ht="12.75" hidden="1">
      <c r="C73" s="39" t="s">
        <v>758</v>
      </c>
      <c r="P73" s="32">
        <f aca="true" t="shared" si="8" ref="P73:P104">SUM(D73:N73)</f>
        <v>0</v>
      </c>
    </row>
    <row r="74" ht="12.75" hidden="1">
      <c r="P74" s="32">
        <f t="shared" si="8"/>
        <v>0</v>
      </c>
    </row>
    <row r="75" spans="3:16" ht="12.75" hidden="1">
      <c r="C75" s="45" t="s">
        <v>759</v>
      </c>
      <c r="P75" s="32">
        <f t="shared" si="8"/>
        <v>0</v>
      </c>
    </row>
    <row r="76" ht="12.75" hidden="1">
      <c r="P76" s="32">
        <f t="shared" si="8"/>
        <v>0</v>
      </c>
    </row>
    <row r="77" spans="2:16" ht="12.75" hidden="1">
      <c r="B77" s="42" t="s">
        <v>760</v>
      </c>
      <c r="C77" s="44"/>
      <c r="D77" s="32">
        <f>SUM(D79:D95)</f>
        <v>0</v>
      </c>
      <c r="E77" s="32">
        <f aca="true" t="shared" si="9" ref="E77:N77">SUM(E79:E95)</f>
        <v>0</v>
      </c>
      <c r="F77" s="32">
        <f t="shared" si="9"/>
        <v>0</v>
      </c>
      <c r="G77" s="32">
        <f t="shared" si="9"/>
        <v>0</v>
      </c>
      <c r="H77" s="32">
        <f t="shared" si="9"/>
        <v>0</v>
      </c>
      <c r="I77" s="32">
        <f t="shared" si="9"/>
        <v>0</v>
      </c>
      <c r="J77" s="32">
        <f t="shared" si="9"/>
        <v>0</v>
      </c>
      <c r="K77" s="32">
        <f t="shared" si="9"/>
        <v>0</v>
      </c>
      <c r="L77" s="32">
        <f t="shared" si="9"/>
        <v>0</v>
      </c>
      <c r="M77" s="32">
        <f t="shared" si="9"/>
        <v>0</v>
      </c>
      <c r="N77" s="32">
        <f t="shared" si="9"/>
        <v>0</v>
      </c>
      <c r="P77" s="32">
        <f t="shared" si="8"/>
        <v>0</v>
      </c>
    </row>
    <row r="78" ht="12.75" hidden="1">
      <c r="P78" s="32">
        <f t="shared" si="8"/>
        <v>0</v>
      </c>
    </row>
    <row r="79" spans="3:16" ht="12.75" hidden="1">
      <c r="C79" s="45" t="s">
        <v>761</v>
      </c>
      <c r="P79" s="32">
        <f t="shared" si="8"/>
        <v>0</v>
      </c>
    </row>
    <row r="80" ht="12.75" hidden="1">
      <c r="P80" s="32">
        <f t="shared" si="8"/>
        <v>0</v>
      </c>
    </row>
    <row r="81" spans="3:16" ht="12.75" hidden="1">
      <c r="C81" s="45" t="s">
        <v>762</v>
      </c>
      <c r="P81" s="32">
        <f t="shared" si="8"/>
        <v>0</v>
      </c>
    </row>
    <row r="82" ht="12.75" hidden="1">
      <c r="P82" s="32">
        <f t="shared" si="8"/>
        <v>0</v>
      </c>
    </row>
    <row r="83" spans="3:16" ht="12.75" hidden="1">
      <c r="C83" s="45" t="s">
        <v>763</v>
      </c>
      <c r="P83" s="32">
        <f t="shared" si="8"/>
        <v>0</v>
      </c>
    </row>
    <row r="84" ht="12.75" hidden="1">
      <c r="P84" s="32">
        <f t="shared" si="8"/>
        <v>0</v>
      </c>
    </row>
    <row r="85" spans="3:16" ht="12.75" hidden="1">
      <c r="C85" s="45" t="s">
        <v>764</v>
      </c>
      <c r="P85" s="32">
        <f t="shared" si="8"/>
        <v>0</v>
      </c>
    </row>
    <row r="86" ht="12.75" hidden="1">
      <c r="P86" s="32">
        <f t="shared" si="8"/>
        <v>0</v>
      </c>
    </row>
    <row r="87" spans="3:16" ht="12.75" hidden="1">
      <c r="C87" s="45" t="s">
        <v>765</v>
      </c>
      <c r="P87" s="32">
        <f t="shared" si="8"/>
        <v>0</v>
      </c>
    </row>
    <row r="88" ht="12.75" hidden="1">
      <c r="P88" s="32">
        <f t="shared" si="8"/>
        <v>0</v>
      </c>
    </row>
    <row r="89" spans="3:16" ht="12.75" hidden="1">
      <c r="C89" s="45" t="s">
        <v>766</v>
      </c>
      <c r="P89" s="32">
        <f t="shared" si="8"/>
        <v>0</v>
      </c>
    </row>
    <row r="90" ht="12.75" hidden="1">
      <c r="P90" s="32">
        <f t="shared" si="8"/>
        <v>0</v>
      </c>
    </row>
    <row r="91" spans="3:16" ht="12.75" hidden="1">
      <c r="C91" s="45" t="s">
        <v>767</v>
      </c>
      <c r="P91" s="32">
        <f t="shared" si="8"/>
        <v>0</v>
      </c>
    </row>
    <row r="92" ht="12.75" hidden="1">
      <c r="P92" s="32">
        <f t="shared" si="8"/>
        <v>0</v>
      </c>
    </row>
    <row r="93" spans="3:16" ht="12.75" hidden="1">
      <c r="C93" s="45" t="s">
        <v>768</v>
      </c>
      <c r="P93" s="32">
        <f t="shared" si="8"/>
        <v>0</v>
      </c>
    </row>
    <row r="94" ht="12.75" hidden="1">
      <c r="P94" s="32">
        <f t="shared" si="8"/>
        <v>0</v>
      </c>
    </row>
    <row r="95" spans="3:16" ht="12.75" hidden="1">
      <c r="C95" s="45" t="s">
        <v>769</v>
      </c>
      <c r="P95" s="32">
        <f t="shared" si="8"/>
        <v>0</v>
      </c>
    </row>
    <row r="96" ht="12.75" hidden="1">
      <c r="P96" s="32">
        <f t="shared" si="8"/>
        <v>0</v>
      </c>
    </row>
    <row r="97" spans="2:20" ht="12.75" hidden="1">
      <c r="B97" s="42" t="s">
        <v>770</v>
      </c>
      <c r="C97" s="44"/>
      <c r="D97" s="32">
        <f>SUM(D99:D105)</f>
        <v>0</v>
      </c>
      <c r="E97" s="32">
        <f aca="true" t="shared" si="10" ref="E97:T97">SUM(E99:E105)</f>
        <v>0</v>
      </c>
      <c r="F97" s="32">
        <f t="shared" si="10"/>
        <v>0</v>
      </c>
      <c r="G97" s="32">
        <f t="shared" si="10"/>
        <v>0</v>
      </c>
      <c r="H97" s="32">
        <f t="shared" si="10"/>
        <v>0</v>
      </c>
      <c r="I97" s="32">
        <f t="shared" si="10"/>
        <v>0</v>
      </c>
      <c r="J97" s="32">
        <f t="shared" si="10"/>
        <v>0</v>
      </c>
      <c r="K97" s="32">
        <f t="shared" si="10"/>
        <v>0</v>
      </c>
      <c r="L97" s="32">
        <f t="shared" si="10"/>
        <v>0</v>
      </c>
      <c r="M97" s="32">
        <f t="shared" si="10"/>
        <v>0</v>
      </c>
      <c r="N97" s="32">
        <f t="shared" si="10"/>
        <v>0</v>
      </c>
      <c r="P97" s="32">
        <f t="shared" si="8"/>
        <v>0</v>
      </c>
      <c r="Q97" s="32">
        <f t="shared" si="10"/>
        <v>0</v>
      </c>
      <c r="R97" s="32">
        <f t="shared" si="10"/>
        <v>0</v>
      </c>
      <c r="S97" s="32">
        <f t="shared" si="10"/>
        <v>0</v>
      </c>
      <c r="T97" s="32">
        <f t="shared" si="10"/>
        <v>0</v>
      </c>
    </row>
    <row r="98" ht="12.75" hidden="1">
      <c r="P98" s="32">
        <f t="shared" si="8"/>
        <v>0</v>
      </c>
    </row>
    <row r="99" spans="3:16" ht="12.75" hidden="1">
      <c r="C99" s="45" t="s">
        <v>771</v>
      </c>
      <c r="P99" s="32">
        <f t="shared" si="8"/>
        <v>0</v>
      </c>
    </row>
    <row r="100" ht="12.75" hidden="1">
      <c r="P100" s="32">
        <f t="shared" si="8"/>
        <v>0</v>
      </c>
    </row>
    <row r="101" spans="3:16" ht="12.75" hidden="1">
      <c r="C101" s="45" t="s">
        <v>772</v>
      </c>
      <c r="P101" s="32">
        <f t="shared" si="8"/>
        <v>0</v>
      </c>
    </row>
    <row r="102" ht="12.75" hidden="1">
      <c r="P102" s="32">
        <f t="shared" si="8"/>
        <v>0</v>
      </c>
    </row>
    <row r="103" spans="3:16" ht="12.75" hidden="1">
      <c r="C103" s="45" t="s">
        <v>773</v>
      </c>
      <c r="P103" s="32">
        <f t="shared" si="8"/>
        <v>0</v>
      </c>
    </row>
    <row r="104" ht="12.75" hidden="1">
      <c r="P104" s="32">
        <f t="shared" si="8"/>
        <v>0</v>
      </c>
    </row>
    <row r="105" spans="3:16" ht="12.75" hidden="1">
      <c r="C105" s="45" t="s">
        <v>774</v>
      </c>
      <c r="P105" s="32">
        <f aca="true" t="shared" si="11" ref="P105:P125">SUM(D105:N105)</f>
        <v>0</v>
      </c>
    </row>
    <row r="106" ht="12.75" hidden="1">
      <c r="P106" s="32">
        <f t="shared" si="11"/>
        <v>0</v>
      </c>
    </row>
    <row r="107" spans="2:16" ht="12.75">
      <c r="B107" s="42" t="s">
        <v>775</v>
      </c>
      <c r="C107" s="44"/>
      <c r="D107" s="66">
        <f>SUM(D109:D125)</f>
        <v>5100116.75</v>
      </c>
      <c r="E107" s="32">
        <f aca="true" t="shared" si="12" ref="E107:N107">SUM(E109:E125)</f>
        <v>0</v>
      </c>
      <c r="F107" s="32">
        <f t="shared" si="12"/>
        <v>0</v>
      </c>
      <c r="G107" s="32">
        <f t="shared" si="12"/>
        <v>0</v>
      </c>
      <c r="H107" s="66">
        <f t="shared" si="12"/>
        <v>1912000</v>
      </c>
      <c r="I107" s="32">
        <f t="shared" si="12"/>
        <v>0</v>
      </c>
      <c r="J107" s="32">
        <f t="shared" si="12"/>
        <v>0</v>
      </c>
      <c r="K107" s="32">
        <f t="shared" si="12"/>
        <v>0</v>
      </c>
      <c r="L107" s="66">
        <f t="shared" si="12"/>
        <v>478000</v>
      </c>
      <c r="M107" s="32">
        <f t="shared" si="12"/>
        <v>0</v>
      </c>
      <c r="N107" s="32">
        <f t="shared" si="12"/>
        <v>0</v>
      </c>
      <c r="O107" s="32">
        <v>0</v>
      </c>
      <c r="P107" s="66">
        <f t="shared" si="11"/>
        <v>7490116.75</v>
      </c>
    </row>
    <row r="108" ht="12.75" hidden="1">
      <c r="P108" s="32">
        <f t="shared" si="11"/>
        <v>0</v>
      </c>
    </row>
    <row r="109" spans="3:16" ht="12.75">
      <c r="C109" s="39" t="s">
        <v>776</v>
      </c>
      <c r="D109" s="66">
        <v>5100116.75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66">
        <f>SUM(D109:O109)</f>
        <v>5100116.75</v>
      </c>
    </row>
    <row r="110" ht="12.75" hidden="1">
      <c r="P110" s="32">
        <f t="shared" si="11"/>
        <v>0</v>
      </c>
    </row>
    <row r="111" spans="3:16" ht="12.75">
      <c r="C111" s="39" t="s">
        <v>777</v>
      </c>
      <c r="D111" s="32">
        <v>0</v>
      </c>
      <c r="E111" s="32">
        <v>0</v>
      </c>
      <c r="F111" s="32">
        <v>0</v>
      </c>
      <c r="G111" s="32">
        <v>0</v>
      </c>
      <c r="H111" s="66">
        <v>1912000</v>
      </c>
      <c r="I111" s="32">
        <v>0</v>
      </c>
      <c r="J111" s="32">
        <v>0</v>
      </c>
      <c r="K111" s="32">
        <v>0</v>
      </c>
      <c r="L111" s="66">
        <v>478000</v>
      </c>
      <c r="M111" s="32">
        <v>0</v>
      </c>
      <c r="N111" s="32">
        <v>0</v>
      </c>
      <c r="O111" s="32">
        <v>0</v>
      </c>
      <c r="P111" s="66">
        <f>SUM(D111:O111)</f>
        <v>2390000</v>
      </c>
    </row>
    <row r="112" ht="12.75" hidden="1">
      <c r="P112" s="32">
        <f t="shared" si="11"/>
        <v>0</v>
      </c>
    </row>
    <row r="113" spans="3:16" ht="12.75" hidden="1">
      <c r="C113" s="45" t="s">
        <v>778</v>
      </c>
      <c r="P113" s="32">
        <f t="shared" si="11"/>
        <v>0</v>
      </c>
    </row>
    <row r="114" ht="12.75" hidden="1">
      <c r="P114" s="32">
        <f t="shared" si="11"/>
        <v>0</v>
      </c>
    </row>
    <row r="115" spans="3:16" ht="12.75" hidden="1">
      <c r="C115" s="45" t="s">
        <v>779</v>
      </c>
      <c r="P115" s="32">
        <f t="shared" si="11"/>
        <v>0</v>
      </c>
    </row>
    <row r="116" ht="12.75" hidden="1">
      <c r="P116" s="32">
        <f t="shared" si="11"/>
        <v>0</v>
      </c>
    </row>
    <row r="117" spans="3:16" ht="12.75" hidden="1">
      <c r="C117" s="45" t="s">
        <v>780</v>
      </c>
      <c r="P117" s="32">
        <f t="shared" si="11"/>
        <v>0</v>
      </c>
    </row>
    <row r="118" ht="12.75" hidden="1">
      <c r="P118" s="32">
        <f t="shared" si="11"/>
        <v>0</v>
      </c>
    </row>
    <row r="119" spans="3:16" ht="12.75" hidden="1">
      <c r="C119" s="45" t="s">
        <v>781</v>
      </c>
      <c r="P119" s="32">
        <f t="shared" si="11"/>
        <v>0</v>
      </c>
    </row>
    <row r="120" ht="12.75" hidden="1">
      <c r="P120" s="32">
        <f t="shared" si="11"/>
        <v>0</v>
      </c>
    </row>
    <row r="121" spans="3:16" ht="12.75" hidden="1">
      <c r="C121" s="45" t="s">
        <v>782</v>
      </c>
      <c r="P121" s="32">
        <f t="shared" si="11"/>
        <v>0</v>
      </c>
    </row>
    <row r="122" ht="12.75" hidden="1">
      <c r="P122" s="32">
        <f t="shared" si="11"/>
        <v>0</v>
      </c>
    </row>
    <row r="123" spans="3:16" ht="12.75" hidden="1">
      <c r="C123" s="45" t="s">
        <v>783</v>
      </c>
      <c r="P123" s="32">
        <f t="shared" si="11"/>
        <v>0</v>
      </c>
    </row>
    <row r="124" ht="12.75" hidden="1">
      <c r="P124" s="32">
        <f t="shared" si="11"/>
        <v>0</v>
      </c>
    </row>
    <row r="125" spans="3:16" ht="12.75" hidden="1">
      <c r="C125" s="45" t="s">
        <v>784</v>
      </c>
      <c r="P125" s="32">
        <f t="shared" si="11"/>
        <v>0</v>
      </c>
    </row>
    <row r="132" ht="12.75">
      <c r="I132" s="32">
        <f>+O9+'C-6000'!O8</f>
        <v>76752524.56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landscape" scale="69" r:id="rId1"/>
  <headerFooter alignWithMargins="0">
    <oddHeader>&amp;C&amp;16XV AYUNTAMIENTO DE COMONDU
TESORERIA GENERAL MUNICIPAL
PRESUPUESTO DE EGRESOS EJERCIDO 2017&amp;10
</oddHeader>
  </headerFooter>
  <ignoredErrors>
    <ignoredError sqref="P13" unlockedFormula="1"/>
    <ignoredError sqref="P109:P1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U65"/>
  <sheetViews>
    <sheetView showGridLines="0" zoomScalePageLayoutView="0" workbookViewId="0" topLeftCell="A1">
      <pane xSplit="3" ySplit="6" topLeftCell="E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O1" sqref="O1:O16384"/>
    </sheetView>
  </sheetViews>
  <sheetFormatPr defaultColWidth="9.140625" defaultRowHeight="15"/>
  <cols>
    <col min="1" max="1" width="2.7109375" style="92" customWidth="1"/>
    <col min="2" max="2" width="3.140625" style="94" customWidth="1"/>
    <col min="3" max="3" width="43.421875" style="94" customWidth="1"/>
    <col min="4" max="4" width="13.57421875" style="117" bestFit="1" customWidth="1"/>
    <col min="5" max="5" width="10.00390625" style="118" bestFit="1" customWidth="1"/>
    <col min="6" max="6" width="8.7109375" style="117" bestFit="1" customWidth="1"/>
    <col min="7" max="8" width="10.00390625" style="117" bestFit="1" customWidth="1"/>
    <col min="9" max="9" width="10.8515625" style="117" bestFit="1" customWidth="1"/>
    <col min="10" max="10" width="13.00390625" style="117" bestFit="1" customWidth="1"/>
    <col min="11" max="11" width="10.8515625" style="117" bestFit="1" customWidth="1"/>
    <col min="12" max="12" width="11.7109375" style="117" bestFit="1" customWidth="1"/>
    <col min="13" max="13" width="10.8515625" style="117" bestFit="1" customWidth="1"/>
    <col min="14" max="14" width="11.00390625" style="117" bestFit="1" customWidth="1"/>
    <col min="15" max="16" width="11.7109375" style="117" bestFit="1" customWidth="1"/>
    <col min="17" max="17" width="10.7109375" style="117" hidden="1" customWidth="1"/>
    <col min="18" max="18" width="10.8515625" style="117" hidden="1" customWidth="1"/>
    <col min="19" max="19" width="8.7109375" style="117" hidden="1" customWidth="1"/>
    <col min="20" max="20" width="8.7109375" style="92" hidden="1" customWidth="1"/>
    <col min="21" max="21" width="16.140625" style="92" bestFit="1" customWidth="1"/>
    <col min="22" max="22" width="10.140625" style="92" bestFit="1" customWidth="1"/>
    <col min="23" max="16384" width="9.140625" style="92" customWidth="1"/>
  </cols>
  <sheetData>
    <row r="2" ht="12.75" hidden="1"/>
    <row r="3" ht="12.75" hidden="1"/>
    <row r="4" ht="12.75" hidden="1"/>
    <row r="5" ht="12.75" hidden="1"/>
    <row r="6" spans="2:19" s="97" customFormat="1" ht="12.75">
      <c r="B6" s="96"/>
      <c r="C6" s="96"/>
      <c r="D6" s="119" t="s">
        <v>418</v>
      </c>
      <c r="E6" s="120" t="s">
        <v>419</v>
      </c>
      <c r="F6" s="119" t="s">
        <v>420</v>
      </c>
      <c r="G6" s="119" t="s">
        <v>421</v>
      </c>
      <c r="H6" s="119" t="s">
        <v>422</v>
      </c>
      <c r="I6" s="119" t="s">
        <v>423</v>
      </c>
      <c r="J6" s="119" t="s">
        <v>424</v>
      </c>
      <c r="K6" s="119" t="s">
        <v>425</v>
      </c>
      <c r="L6" s="119" t="s">
        <v>426</v>
      </c>
      <c r="M6" s="119" t="s">
        <v>427</v>
      </c>
      <c r="N6" s="119" t="s">
        <v>428</v>
      </c>
      <c r="O6" s="119" t="s">
        <v>855</v>
      </c>
      <c r="P6" s="119" t="s">
        <v>856</v>
      </c>
      <c r="Q6" s="119" t="s">
        <v>429</v>
      </c>
      <c r="R6" s="119" t="s">
        <v>430</v>
      </c>
      <c r="S6" s="119" t="s">
        <v>431</v>
      </c>
    </row>
    <row r="7" spans="1:19" s="97" customFormat="1" ht="12.75">
      <c r="A7" s="99"/>
      <c r="B7" s="101"/>
      <c r="C7" s="101"/>
      <c r="D7" s="121"/>
      <c r="E7" s="122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19"/>
      <c r="R7" s="119"/>
      <c r="S7" s="119"/>
    </row>
    <row r="8" spans="1:19" s="97" customFormat="1" ht="15.75">
      <c r="A8" s="123" t="s">
        <v>785</v>
      </c>
      <c r="B8" s="124"/>
      <c r="C8" s="125"/>
      <c r="D8" s="199">
        <f>SUM(D10,D31,D52)</f>
        <v>13213853.01</v>
      </c>
      <c r="E8" s="199">
        <f aca="true" t="shared" si="0" ref="E8:P8">SUM(E10,E31,E52)</f>
        <v>1027342.7</v>
      </c>
      <c r="F8" s="199">
        <f t="shared" si="0"/>
        <v>111360</v>
      </c>
      <c r="G8" s="199">
        <f t="shared" si="0"/>
        <v>4440060.41</v>
      </c>
      <c r="H8" s="199">
        <f t="shared" si="0"/>
        <v>4641568.609999999</v>
      </c>
      <c r="I8" s="199">
        <f t="shared" si="0"/>
        <v>14061030.159999998</v>
      </c>
      <c r="J8" s="199">
        <f t="shared" si="0"/>
        <v>5666691.18</v>
      </c>
      <c r="K8" s="199">
        <f t="shared" si="0"/>
        <v>4791197.460000001</v>
      </c>
      <c r="L8" s="199">
        <f t="shared" si="0"/>
        <v>361424.9900000009</v>
      </c>
      <c r="M8" s="199">
        <f t="shared" si="0"/>
        <v>48333159.97999999</v>
      </c>
      <c r="N8" s="199">
        <f t="shared" si="0"/>
        <v>38659662.89</v>
      </c>
      <c r="O8" s="199">
        <f t="shared" si="0"/>
        <v>76752524.56</v>
      </c>
      <c r="P8" s="199">
        <f t="shared" si="0"/>
        <v>212059875.95</v>
      </c>
      <c r="Q8" s="119"/>
      <c r="R8" s="119"/>
      <c r="S8" s="119"/>
    </row>
    <row r="9" spans="1:19" s="97" customFormat="1" ht="11.25" customHeight="1">
      <c r="A9" s="34"/>
      <c r="B9" s="89"/>
      <c r="C9" s="89"/>
      <c r="D9" s="119"/>
      <c r="E9" s="120"/>
      <c r="F9" s="119"/>
      <c r="G9" s="119"/>
      <c r="H9" s="119"/>
      <c r="I9" s="119"/>
      <c r="J9" s="119"/>
      <c r="K9" s="119"/>
      <c r="L9" s="119"/>
      <c r="M9" s="119"/>
      <c r="N9" s="126"/>
      <c r="O9" s="126"/>
      <c r="P9" s="119"/>
      <c r="Q9" s="119"/>
      <c r="R9" s="119"/>
      <c r="S9" s="119"/>
    </row>
    <row r="10" spans="1:21" s="97" customFormat="1" ht="12.75">
      <c r="A10" s="127"/>
      <c r="B10" s="127" t="s">
        <v>786</v>
      </c>
      <c r="C10" s="127"/>
      <c r="D10" s="186">
        <f>SUM(D12:D28)</f>
        <v>13213853.01</v>
      </c>
      <c r="E10" s="186">
        <f aca="true" t="shared" si="1" ref="E10:O10">SUM(E12:E28)</f>
        <v>1027342.7</v>
      </c>
      <c r="F10" s="186">
        <f t="shared" si="1"/>
        <v>111360</v>
      </c>
      <c r="G10" s="186">
        <f>SUM(G12:G28)</f>
        <v>4440060.41</v>
      </c>
      <c r="H10" s="186">
        <f>SUM(H12:H28)</f>
        <v>3072154.71</v>
      </c>
      <c r="I10" s="186">
        <f>SUM(I12:I28)</f>
        <v>12002418.759999998</v>
      </c>
      <c r="J10" s="186">
        <f t="shared" si="1"/>
        <v>5666691.18</v>
      </c>
      <c r="K10" s="186">
        <f>SUM(K12:K28)</f>
        <v>3097751.7900000005</v>
      </c>
      <c r="L10" s="186">
        <f>SUM(L12:L27)</f>
        <v>-4522703.799999999</v>
      </c>
      <c r="M10" s="186">
        <f t="shared" si="1"/>
        <v>47726188.73999999</v>
      </c>
      <c r="N10" s="186">
        <f t="shared" si="1"/>
        <v>38595251.87</v>
      </c>
      <c r="O10" s="186">
        <f t="shared" si="1"/>
        <v>68821399.71000001</v>
      </c>
      <c r="P10" s="186">
        <f>SUM(D10:O10)</f>
        <v>193251769.07999998</v>
      </c>
      <c r="Q10" s="119"/>
      <c r="R10" s="119"/>
      <c r="S10" s="119"/>
      <c r="U10" s="128"/>
    </row>
    <row r="11" spans="1:19" s="97" customFormat="1" ht="12.75">
      <c r="A11" s="34"/>
      <c r="B11" s="89"/>
      <c r="C11" s="89"/>
      <c r="D11" s="187"/>
      <c r="E11" s="188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19"/>
      <c r="R11" s="119"/>
      <c r="S11" s="119"/>
    </row>
    <row r="12" spans="1:19" ht="15.75">
      <c r="A12" s="129"/>
      <c r="B12" s="39"/>
      <c r="C12" s="39" t="s">
        <v>787</v>
      </c>
      <c r="D12" s="189">
        <v>0</v>
      </c>
      <c r="E12" s="189">
        <v>0</v>
      </c>
      <c r="F12" s="189">
        <v>0</v>
      </c>
      <c r="G12" s="189">
        <f>382593.01+157891.27+263152.1+526304.2+263152.1+576353.4</f>
        <v>2169446.08</v>
      </c>
      <c r="H12" s="189">
        <f>141408.34+576353.39+347372.14+463878.22+657771.07+815771.55</f>
        <v>3002554.71</v>
      </c>
      <c r="I12" s="189">
        <f>258438.21+430730.33+430730.33+430730.33+430730.33+176629.3+481397.32+737922.71+924493.24+157200.4</f>
        <v>4459002.5</v>
      </c>
      <c r="J12" s="189">
        <f>109974.73+183291.23+183291.23+183291.23+183291.23+333200+600985.19+978973.71+210931.91</f>
        <v>2967230.46</v>
      </c>
      <c r="K12" s="189">
        <f>333200+796876.47</f>
        <v>1130076.47</v>
      </c>
      <c r="L12" s="189">
        <v>-12156306.08</v>
      </c>
      <c r="M12" s="189">
        <v>12880</v>
      </c>
      <c r="N12" s="189">
        <v>0</v>
      </c>
      <c r="O12" s="189">
        <v>0</v>
      </c>
      <c r="P12" s="189">
        <f>SUM(D12:O12)</f>
        <v>1584884.1400000006</v>
      </c>
      <c r="Q12" s="130">
        <f>Q31</f>
        <v>0</v>
      </c>
      <c r="R12" s="130"/>
      <c r="S12" s="130"/>
    </row>
    <row r="13" spans="1:19" ht="12.75">
      <c r="A13" s="32"/>
      <c r="B13" s="39"/>
      <c r="C13" s="39"/>
      <c r="D13" s="189"/>
      <c r="E13" s="190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30"/>
      <c r="R13" s="130"/>
      <c r="S13" s="130"/>
    </row>
    <row r="14" spans="1:21" ht="12.75">
      <c r="A14" s="32"/>
      <c r="B14" s="39"/>
      <c r="C14" s="39" t="s">
        <v>788</v>
      </c>
      <c r="D14" s="191">
        <v>0</v>
      </c>
      <c r="E14" s="192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590291.29</v>
      </c>
      <c r="O14" s="191">
        <f>1375178.54+4985083.11</f>
        <v>6360261.65</v>
      </c>
      <c r="P14" s="191">
        <f>SUM(D14:O14)</f>
        <v>6950552.94</v>
      </c>
      <c r="Q14" s="130"/>
      <c r="R14" s="130"/>
      <c r="S14" s="130"/>
      <c r="U14" s="132"/>
    </row>
    <row r="15" spans="1:19" ht="12.75" hidden="1">
      <c r="A15" s="32"/>
      <c r="B15" s="39"/>
      <c r="C15" s="39"/>
      <c r="D15" s="191"/>
      <c r="E15" s="192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>
        <f>SUM(D15:N15)</f>
        <v>0</v>
      </c>
      <c r="Q15" s="130"/>
      <c r="R15" s="130"/>
      <c r="S15" s="130"/>
    </row>
    <row r="16" spans="1:19" ht="12.75">
      <c r="A16" s="32"/>
      <c r="B16" s="39"/>
      <c r="C16" s="39" t="s">
        <v>789</v>
      </c>
      <c r="D16" s="191"/>
      <c r="E16" s="192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30"/>
      <c r="R16" s="130"/>
      <c r="S16" s="130"/>
    </row>
    <row r="17" spans="1:19" ht="12.75">
      <c r="A17" s="32"/>
      <c r="B17" s="39"/>
      <c r="C17" s="39" t="s">
        <v>790</v>
      </c>
      <c r="D17" s="191"/>
      <c r="E17" s="192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30"/>
      <c r="R17" s="130"/>
      <c r="S17" s="130"/>
    </row>
    <row r="18" spans="1:19" ht="12.75" hidden="1">
      <c r="A18" s="32"/>
      <c r="B18" s="39"/>
      <c r="C18" s="39"/>
      <c r="D18" s="191"/>
      <c r="E18" s="192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f>SUM(D18:N18)</f>
        <v>0</v>
      </c>
      <c r="Q18" s="130"/>
      <c r="R18" s="130"/>
      <c r="S18" s="130"/>
    </row>
    <row r="19" spans="1:19" ht="12.75" hidden="1">
      <c r="A19" s="32"/>
      <c r="B19" s="39"/>
      <c r="C19" s="39" t="s">
        <v>791</v>
      </c>
      <c r="D19" s="191"/>
      <c r="E19" s="192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>
        <f>SUM(D19:N19)</f>
        <v>0</v>
      </c>
      <c r="Q19" s="130"/>
      <c r="R19" s="130"/>
      <c r="S19" s="130"/>
    </row>
    <row r="20" spans="1:19" ht="12.75" hidden="1">
      <c r="A20" s="32"/>
      <c r="B20" s="39"/>
      <c r="C20" s="39" t="s">
        <v>792</v>
      </c>
      <c r="D20" s="191"/>
      <c r="E20" s="192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>
        <f>SUM(D20:N20)</f>
        <v>0</v>
      </c>
      <c r="Q20" s="130"/>
      <c r="R20" s="130"/>
      <c r="S20" s="130"/>
    </row>
    <row r="21" spans="1:19" ht="12.75" hidden="1">
      <c r="A21" s="32"/>
      <c r="B21" s="39"/>
      <c r="C21" s="39"/>
      <c r="D21" s="191"/>
      <c r="E21" s="192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>
        <f>SUM(D21:N21)</f>
        <v>0</v>
      </c>
      <c r="Q21" s="130"/>
      <c r="R21" s="130"/>
      <c r="S21" s="130"/>
    </row>
    <row r="22" spans="1:19" ht="12.75">
      <c r="A22" s="32"/>
      <c r="B22" s="39"/>
      <c r="C22" s="39" t="s">
        <v>793</v>
      </c>
      <c r="D22" s="191">
        <f>2089933.07+199595.27+3999287.23+810641.63+5939395.41+175000.4</f>
        <v>13213853.01</v>
      </c>
      <c r="E22" s="191">
        <f>43750.1+709340</f>
        <v>753090.1</v>
      </c>
      <c r="F22" s="191">
        <v>0</v>
      </c>
      <c r="G22" s="191">
        <v>2270614.33</v>
      </c>
      <c r="H22" s="191">
        <v>0</v>
      </c>
      <c r="I22" s="191">
        <f>4309964.92+2146810.9+21722.74+46787.44+106942.72+41774.5+16709.8+25064.7+66839.2+40103.52+83549+31748.62+56913.66+75884.88+132798.54+24742.8+32990.4+24742.8+49485.6+24742.8+8247.6+6598.08+52784.64+65980.8+24742.8+24742.8</f>
        <v>7543416.259999999</v>
      </c>
      <c r="J22" s="191">
        <f>2425640.4+24742.8+32990.4+24742.8+49485.6+24742.8+8247.6+6598.08+52784.64+24742.8+24742.8</f>
        <v>2699460.7199999993</v>
      </c>
      <c r="K22" s="191">
        <f>428759.64+21722.74+46787.44+106942.72+41774.5+33419.6+25064.7+133678.4+80207.04+167098+31748.62+24742.8+32990.4+24742.8+49485.6+24742.8+8247.6+6598.08+52784.64+131961.6+24742.8+24742.8</f>
        <v>1522985.3200000005</v>
      </c>
      <c r="L22" s="191">
        <f>2275122.24+1453664.17+872900+21722.74+46787.44+41774.5+25064.7+31748.62+1815911.3</f>
        <v>6584695.710000001</v>
      </c>
      <c r="M22" s="191">
        <f>1821116.06+337940.06+3771882.52+681900+6598879.63+2604326.11+807668.79+2910008.43+1933121.6+942400.74+1191521.6+1125092.8+4870678.45+2405993.41+1268602.2+1839732.97+1412165.68+2725920.39+2701304.42+1462561.66+2111995.21-119268.27-137684.99-36744.35+2155190.22</f>
        <v>47386305.33999999</v>
      </c>
      <c r="N22" s="191">
        <f>3487363.45+1152848.41+3052167.59+5837635.54+1624793.28+2494579.28+2219390.84+2612397.22+2381154.68+295155.99+985166.43+849145.71+1571009.64+1288344.37+1177390.62+4455691.35+967361.55</f>
        <v>36451595.949999996</v>
      </c>
      <c r="O22" s="191">
        <f>1901031.48+2766058.95+1548892.59+433678.04+244397.31+6789328.79+5091656.81+2076263.3+424659.39+63399.55+1733027.37+2793361.2+1614913.35+2294311.35+3997766.26+6702603.76+2235253.18+607942.48+1494031.94+646189.6+2608874.8+20577.84+638948.88+503339.02+106942.72+2060152.43+2251610.17+987677.74</f>
        <v>54636890.300000004</v>
      </c>
      <c r="P22" s="191">
        <f>SUM(D22:O22)</f>
        <v>173062907.04</v>
      </c>
      <c r="Q22" s="130"/>
      <c r="R22" s="130"/>
      <c r="S22" s="130"/>
    </row>
    <row r="23" spans="1:19" ht="12.75" hidden="1">
      <c r="A23" s="32"/>
      <c r="B23" s="39"/>
      <c r="C23" s="39"/>
      <c r="D23" s="191"/>
      <c r="E23" s="192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>
        <f aca="true" t="shared" si="2" ref="P23:P28">SUM(D23:O23)</f>
        <v>0</v>
      </c>
      <c r="Q23" s="130"/>
      <c r="R23" s="130"/>
      <c r="S23" s="130"/>
    </row>
    <row r="24" spans="1:19" ht="12.75" hidden="1">
      <c r="A24" s="32"/>
      <c r="B24" s="39"/>
      <c r="C24" s="39" t="s">
        <v>794</v>
      </c>
      <c r="D24" s="191"/>
      <c r="E24" s="192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>
        <f t="shared" si="2"/>
        <v>0</v>
      </c>
      <c r="Q24" s="130"/>
      <c r="R24" s="130"/>
      <c r="S24" s="130"/>
    </row>
    <row r="25" spans="1:19" ht="12.75" hidden="1">
      <c r="A25" s="32"/>
      <c r="B25" s="39"/>
      <c r="C25" s="39"/>
      <c r="D25" s="191"/>
      <c r="E25" s="192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>
        <f t="shared" si="2"/>
        <v>0</v>
      </c>
      <c r="Q25" s="130"/>
      <c r="R25" s="130"/>
      <c r="S25" s="130"/>
    </row>
    <row r="26" spans="1:19" ht="12.75">
      <c r="A26" s="32"/>
      <c r="B26" s="39"/>
      <c r="C26" s="39" t="s">
        <v>795</v>
      </c>
      <c r="D26" s="191">
        <v>0</v>
      </c>
      <c r="E26" s="192">
        <f>43750.1+177802.5+52700</f>
        <v>274252.6</v>
      </c>
      <c r="F26" s="191">
        <v>111360</v>
      </c>
      <c r="G26" s="191">
        <v>0</v>
      </c>
      <c r="H26" s="191">
        <v>69600</v>
      </c>
      <c r="I26" s="191">
        <v>0</v>
      </c>
      <c r="J26" s="191">
        <v>0</v>
      </c>
      <c r="K26" s="191">
        <f>150330+294360</f>
        <v>444690</v>
      </c>
      <c r="L26" s="191">
        <f>106050+643065.56+299791.01</f>
        <v>1048906.57</v>
      </c>
      <c r="M26" s="191">
        <v>0</v>
      </c>
      <c r="N26" s="191">
        <f>28470+53340+212800+47209.99</f>
        <v>341819.99</v>
      </c>
      <c r="O26" s="191">
        <f>249516+200158+208108.99+49358+1452583.25+696220.18</f>
        <v>2855944.4200000004</v>
      </c>
      <c r="P26" s="191">
        <f t="shared" si="2"/>
        <v>5146573.58</v>
      </c>
      <c r="Q26" s="130"/>
      <c r="R26" s="130"/>
      <c r="S26" s="130"/>
    </row>
    <row r="27" spans="1:19" ht="12.75" hidden="1">
      <c r="A27" s="32"/>
      <c r="B27" s="39"/>
      <c r="C27" s="39"/>
      <c r="D27" s="191"/>
      <c r="E27" s="192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>
        <f t="shared" si="2"/>
        <v>0</v>
      </c>
      <c r="Q27" s="130"/>
      <c r="R27" s="130"/>
      <c r="S27" s="130"/>
    </row>
    <row r="28" spans="1:19" ht="12.75">
      <c r="A28" s="32"/>
      <c r="B28" s="39"/>
      <c r="C28" s="39" t="s">
        <v>796</v>
      </c>
      <c r="D28" s="191">
        <v>0</v>
      </c>
      <c r="E28" s="192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3">
        <v>0</v>
      </c>
      <c r="M28" s="191">
        <f>298037.48+28965.92</f>
        <v>327003.39999999997</v>
      </c>
      <c r="N28" s="191">
        <f>20370+257810.6+260344.29+351467.12+321552.63</f>
        <v>1211544.6400000001</v>
      </c>
      <c r="O28" s="191">
        <f>693197.15+600951.45+607187.4+819563.91+749844.18+1497559.25</f>
        <v>4968303.34</v>
      </c>
      <c r="P28" s="191">
        <f t="shared" si="2"/>
        <v>6506851.38</v>
      </c>
      <c r="Q28" s="130"/>
      <c r="R28" s="130"/>
      <c r="S28" s="130"/>
    </row>
    <row r="29" spans="1:19" ht="12.75">
      <c r="A29" s="32"/>
      <c r="B29" s="39"/>
      <c r="C29" s="39" t="s">
        <v>797</v>
      </c>
      <c r="D29" s="191"/>
      <c r="E29" s="192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30"/>
      <c r="R29" s="130"/>
      <c r="S29" s="130"/>
    </row>
    <row r="30" spans="1:19" ht="12.75" hidden="1">
      <c r="A30" s="32"/>
      <c r="B30" s="39"/>
      <c r="C30" s="39"/>
      <c r="D30" s="191"/>
      <c r="E30" s="192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30"/>
      <c r="R30" s="130"/>
      <c r="S30" s="130"/>
    </row>
    <row r="31" spans="1:20" ht="12.75">
      <c r="A31" s="43"/>
      <c r="B31" s="44" t="s">
        <v>798</v>
      </c>
      <c r="C31" s="44"/>
      <c r="D31" s="194">
        <f>SUM(D33:D49)</f>
        <v>0</v>
      </c>
      <c r="E31" s="194">
        <f aca="true" t="shared" si="3" ref="E31:O31">SUM(E33:E49)</f>
        <v>0</v>
      </c>
      <c r="F31" s="194">
        <f t="shared" si="3"/>
        <v>0</v>
      </c>
      <c r="G31" s="194">
        <f t="shared" si="3"/>
        <v>0</v>
      </c>
      <c r="H31" s="194">
        <f t="shared" si="3"/>
        <v>0</v>
      </c>
      <c r="I31" s="194">
        <f t="shared" si="3"/>
        <v>0</v>
      </c>
      <c r="J31" s="194">
        <f t="shared" si="3"/>
        <v>0</v>
      </c>
      <c r="K31" s="194">
        <f t="shared" si="3"/>
        <v>224445.66</v>
      </c>
      <c r="L31" s="194">
        <f t="shared" si="3"/>
        <v>2851890.09</v>
      </c>
      <c r="M31" s="194">
        <f t="shared" si="3"/>
        <v>108971.25</v>
      </c>
      <c r="N31" s="194">
        <f t="shared" si="3"/>
        <v>64411.02</v>
      </c>
      <c r="O31" s="194">
        <f t="shared" si="3"/>
        <v>7287124.850000001</v>
      </c>
      <c r="P31" s="194">
        <f>SUM(D31:O31)</f>
        <v>10536842.870000001</v>
      </c>
      <c r="Q31" s="133"/>
      <c r="R31" s="133"/>
      <c r="S31" s="133"/>
      <c r="T31" s="134"/>
    </row>
    <row r="32" spans="1:19" ht="12.75" hidden="1">
      <c r="A32" s="43"/>
      <c r="B32" s="44"/>
      <c r="C32" s="44"/>
      <c r="D32" s="189"/>
      <c r="E32" s="190"/>
      <c r="F32" s="189"/>
      <c r="G32" s="190"/>
      <c r="H32" s="189"/>
      <c r="I32" s="189"/>
      <c r="J32" s="189"/>
      <c r="K32" s="189"/>
      <c r="L32" s="189"/>
      <c r="M32" s="189"/>
      <c r="N32" s="189"/>
      <c r="O32" s="189"/>
      <c r="P32" s="189"/>
      <c r="Q32" s="130"/>
      <c r="R32" s="130"/>
      <c r="S32" s="130"/>
    </row>
    <row r="33" spans="1:19" ht="12.75" hidden="1">
      <c r="A33" s="32"/>
      <c r="B33" s="39"/>
      <c r="C33" s="39" t="s">
        <v>799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6">
        <f>SUM(D33:N33)</f>
        <v>0</v>
      </c>
      <c r="Q33" s="47"/>
      <c r="R33" s="130">
        <f>Q33-P33</f>
        <v>0</v>
      </c>
      <c r="S33" s="111"/>
    </row>
    <row r="34" spans="1:19" ht="12.75" hidden="1">
      <c r="A34" s="32"/>
      <c r="B34" s="39"/>
      <c r="C34" s="135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6"/>
      <c r="Q34" s="47"/>
      <c r="R34" s="130"/>
      <c r="S34" s="111"/>
    </row>
    <row r="35" spans="1:16" ht="12.75">
      <c r="A35" s="32"/>
      <c r="B35" s="39"/>
      <c r="C35" s="39" t="s">
        <v>800</v>
      </c>
      <c r="D35" s="193">
        <v>0</v>
      </c>
      <c r="E35" s="197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89">
        <v>2818714.09</v>
      </c>
      <c r="M35" s="193">
        <v>0</v>
      </c>
      <c r="N35" s="193">
        <v>0</v>
      </c>
      <c r="O35" s="191">
        <f>6576999.53+710125.32</f>
        <v>7287124.850000001</v>
      </c>
      <c r="P35" s="189">
        <f>SUM(D35:O35)</f>
        <v>10105838.940000001</v>
      </c>
    </row>
    <row r="36" spans="1:16" ht="12.75" hidden="1">
      <c r="A36" s="32"/>
      <c r="B36" s="39"/>
      <c r="C36" s="39"/>
      <c r="D36" s="193"/>
      <c r="E36" s="197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89">
        <f aca="true" t="shared" si="4" ref="P36:P48">SUM(D36:N36)</f>
        <v>0</v>
      </c>
    </row>
    <row r="37" spans="1:16" ht="12.75" hidden="1">
      <c r="A37" s="32"/>
      <c r="B37" s="39"/>
      <c r="C37" s="39" t="s">
        <v>801</v>
      </c>
      <c r="D37" s="193"/>
      <c r="E37" s="197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89">
        <f t="shared" si="4"/>
        <v>0</v>
      </c>
    </row>
    <row r="38" spans="1:16" ht="12.75" hidden="1">
      <c r="A38" s="32"/>
      <c r="B38" s="39"/>
      <c r="C38" s="39" t="s">
        <v>802</v>
      </c>
      <c r="D38" s="193"/>
      <c r="E38" s="197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89">
        <f t="shared" si="4"/>
        <v>0</v>
      </c>
    </row>
    <row r="39" spans="1:16" ht="12.75" hidden="1">
      <c r="A39" s="32"/>
      <c r="B39" s="39"/>
      <c r="C39" s="39"/>
      <c r="D39" s="193"/>
      <c r="E39" s="197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89">
        <f t="shared" si="4"/>
        <v>0</v>
      </c>
    </row>
    <row r="40" spans="1:16" ht="12.75" hidden="1">
      <c r="A40" s="32"/>
      <c r="B40" s="39"/>
      <c r="C40" s="39" t="s">
        <v>803</v>
      </c>
      <c r="D40" s="193"/>
      <c r="E40" s="197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89">
        <f t="shared" si="4"/>
        <v>0</v>
      </c>
    </row>
    <row r="41" spans="1:16" ht="12.75" hidden="1">
      <c r="A41" s="32"/>
      <c r="B41" s="39"/>
      <c r="C41" s="39" t="s">
        <v>804</v>
      </c>
      <c r="D41" s="193"/>
      <c r="E41" s="197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89">
        <f t="shared" si="4"/>
        <v>0</v>
      </c>
    </row>
    <row r="42" spans="1:16" ht="12.75" hidden="1">
      <c r="A42" s="32"/>
      <c r="B42" s="39"/>
      <c r="C42" s="39"/>
      <c r="D42" s="193"/>
      <c r="E42" s="197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89">
        <f t="shared" si="4"/>
        <v>0</v>
      </c>
    </row>
    <row r="43" spans="1:16" ht="12.75" hidden="1">
      <c r="A43" s="32"/>
      <c r="B43" s="39"/>
      <c r="C43" s="39" t="s">
        <v>805</v>
      </c>
      <c r="D43" s="193"/>
      <c r="E43" s="197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89">
        <f t="shared" si="4"/>
        <v>0</v>
      </c>
    </row>
    <row r="44" spans="1:16" ht="12.75" hidden="1">
      <c r="A44" s="32"/>
      <c r="B44" s="39"/>
      <c r="C44" s="39"/>
      <c r="D44" s="193"/>
      <c r="E44" s="197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89">
        <f t="shared" si="4"/>
        <v>0</v>
      </c>
    </row>
    <row r="45" spans="1:16" ht="12.75" hidden="1">
      <c r="A45" s="32"/>
      <c r="B45" s="39"/>
      <c r="C45" s="39" t="s">
        <v>806</v>
      </c>
      <c r="D45" s="193"/>
      <c r="E45" s="197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89">
        <f t="shared" si="4"/>
        <v>0</v>
      </c>
    </row>
    <row r="46" spans="1:16" ht="12.75" hidden="1">
      <c r="A46" s="32"/>
      <c r="B46" s="39"/>
      <c r="C46" s="39"/>
      <c r="D46" s="193"/>
      <c r="E46" s="197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89">
        <f t="shared" si="4"/>
        <v>0</v>
      </c>
    </row>
    <row r="47" spans="1:16" ht="12.75" hidden="1">
      <c r="A47" s="32"/>
      <c r="B47" s="39"/>
      <c r="C47" s="39" t="s">
        <v>807</v>
      </c>
      <c r="D47" s="193"/>
      <c r="E47" s="197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89">
        <f t="shared" si="4"/>
        <v>0</v>
      </c>
    </row>
    <row r="48" spans="1:16" ht="12.75" hidden="1">
      <c r="A48" s="32"/>
      <c r="B48" s="39"/>
      <c r="C48" s="39"/>
      <c r="D48" s="193"/>
      <c r="E48" s="197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89">
        <f t="shared" si="4"/>
        <v>0</v>
      </c>
    </row>
    <row r="49" spans="1:21" ht="12.75">
      <c r="A49" s="32"/>
      <c r="B49" s="39"/>
      <c r="C49" s="39" t="s">
        <v>808</v>
      </c>
      <c r="D49" s="189">
        <v>0</v>
      </c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224445.66</v>
      </c>
      <c r="L49" s="189">
        <v>33176</v>
      </c>
      <c r="M49" s="189">
        <v>108971.25</v>
      </c>
      <c r="N49" s="189">
        <v>64411.02</v>
      </c>
      <c r="O49" s="189">
        <v>0</v>
      </c>
      <c r="P49" s="189">
        <f>SUM(D49:O49)</f>
        <v>431003.93000000005</v>
      </c>
      <c r="U49" s="132"/>
    </row>
    <row r="50" spans="1:16" ht="12.75">
      <c r="A50" s="32"/>
      <c r="B50" s="39"/>
      <c r="C50" s="39" t="s">
        <v>809</v>
      </c>
      <c r="D50" s="189"/>
      <c r="E50" s="190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</row>
    <row r="51" spans="1:16" ht="12.75" hidden="1">
      <c r="A51" s="32"/>
      <c r="B51" s="39"/>
      <c r="C51" s="39"/>
      <c r="D51" s="189"/>
      <c r="E51" s="190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</row>
    <row r="52" spans="1:20" ht="12.75">
      <c r="A52" s="32"/>
      <c r="B52" s="44" t="s">
        <v>810</v>
      </c>
      <c r="C52" s="44"/>
      <c r="D52" s="198">
        <f>SUM(D55:D59)</f>
        <v>0</v>
      </c>
      <c r="E52" s="198">
        <f aca="true" t="shared" si="5" ref="E52:T52">SUM(E55:E59)</f>
        <v>0</v>
      </c>
      <c r="F52" s="198">
        <f t="shared" si="5"/>
        <v>0</v>
      </c>
      <c r="G52" s="198">
        <f t="shared" si="5"/>
        <v>0</v>
      </c>
      <c r="H52" s="198">
        <f t="shared" si="5"/>
        <v>1569413.9</v>
      </c>
      <c r="I52" s="198">
        <f t="shared" si="5"/>
        <v>2058611.4</v>
      </c>
      <c r="J52" s="198">
        <f t="shared" si="5"/>
        <v>0</v>
      </c>
      <c r="K52" s="198">
        <f t="shared" si="5"/>
        <v>1469000.01</v>
      </c>
      <c r="L52" s="198">
        <f t="shared" si="5"/>
        <v>2032238.7</v>
      </c>
      <c r="M52" s="198">
        <f t="shared" si="5"/>
        <v>497999.99</v>
      </c>
      <c r="N52" s="198">
        <f t="shared" si="5"/>
        <v>0</v>
      </c>
      <c r="O52" s="198">
        <f t="shared" si="5"/>
        <v>644000</v>
      </c>
      <c r="P52" s="198">
        <f>SUM(D52:O52)</f>
        <v>8271264</v>
      </c>
      <c r="Q52" s="117">
        <f t="shared" si="5"/>
        <v>0</v>
      </c>
      <c r="R52" s="117">
        <f t="shared" si="5"/>
        <v>0</v>
      </c>
      <c r="S52" s="117">
        <f t="shared" si="5"/>
        <v>0</v>
      </c>
      <c r="T52" s="117">
        <f t="shared" si="5"/>
        <v>0</v>
      </c>
    </row>
    <row r="53" spans="1:16" ht="12.75">
      <c r="A53" s="32"/>
      <c r="B53" s="44" t="s">
        <v>811</v>
      </c>
      <c r="C53" s="44"/>
      <c r="D53" s="189"/>
      <c r="E53" s="190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  <row r="54" spans="1:16" ht="12.75" hidden="1">
      <c r="A54" s="32"/>
      <c r="B54" s="39"/>
      <c r="C54" s="39"/>
      <c r="D54" s="189"/>
      <c r="E54" s="190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</row>
    <row r="55" spans="1:21" ht="12.75">
      <c r="A55" s="32"/>
      <c r="B55" s="39"/>
      <c r="C55" s="39" t="s">
        <v>812</v>
      </c>
      <c r="D55" s="189">
        <v>0</v>
      </c>
      <c r="E55" s="190">
        <v>0</v>
      </c>
      <c r="F55" s="189">
        <v>0</v>
      </c>
      <c r="G55" s="189">
        <v>0</v>
      </c>
      <c r="H55" s="189">
        <f>1288000+281413.9</f>
        <v>1569413.9</v>
      </c>
      <c r="I55" s="189">
        <f>498550.6+297830+173420+297830+64948.4+53928.4+178524+193720+299860</f>
        <v>2058611.4</v>
      </c>
      <c r="J55" s="189">
        <v>0</v>
      </c>
      <c r="K55" s="189">
        <f>498000.01+971000</f>
        <v>1469000.01</v>
      </c>
      <c r="L55" s="189">
        <f>644000+120608.1+498550.6+297830+173420+297830</f>
        <v>2032238.7</v>
      </c>
      <c r="M55" s="189">
        <v>497999.99</v>
      </c>
      <c r="N55" s="189">
        <v>0</v>
      </c>
      <c r="O55" s="189">
        <v>644000</v>
      </c>
      <c r="P55" s="189">
        <f>SUM(D55:O55)</f>
        <v>8271264</v>
      </c>
      <c r="U55" s="132"/>
    </row>
    <row r="56" spans="1:21" ht="12.75">
      <c r="A56" s="32"/>
      <c r="B56" s="39"/>
      <c r="C56" s="39" t="s">
        <v>813</v>
      </c>
      <c r="D56" s="130"/>
      <c r="E56" s="131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U56" s="136"/>
    </row>
    <row r="57" spans="1:16" ht="12.75">
      <c r="A57" s="32"/>
      <c r="B57" s="39"/>
      <c r="C57" s="39" t="s">
        <v>814</v>
      </c>
      <c r="D57" s="130"/>
      <c r="E57" s="131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2.75" hidden="1">
      <c r="A58" s="32"/>
      <c r="B58" s="39"/>
      <c r="C58" s="39"/>
      <c r="D58" s="130"/>
      <c r="E58" s="131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12.75" hidden="1">
      <c r="A59" s="32"/>
      <c r="B59" s="39"/>
      <c r="C59" s="39" t="s">
        <v>815</v>
      </c>
      <c r="D59" s="130"/>
      <c r="E59" s="131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ht="12.75" hidden="1">
      <c r="A60" s="32"/>
      <c r="B60" s="39"/>
      <c r="C60" s="39" t="s">
        <v>816</v>
      </c>
      <c r="D60" s="130"/>
      <c r="E60" s="131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12.75" hidden="1">
      <c r="A61" s="32"/>
      <c r="B61" s="39"/>
      <c r="C61" s="39"/>
      <c r="D61" s="130"/>
      <c r="E61" s="131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21" ht="12.75">
      <c r="A62" s="32"/>
      <c r="B62" s="39"/>
      <c r="C62" s="39"/>
      <c r="D62" s="132"/>
      <c r="E62" s="132"/>
      <c r="F62" s="132"/>
      <c r="G62" s="132"/>
      <c r="H62" s="132"/>
      <c r="I62" s="132"/>
      <c r="J62" s="184"/>
      <c r="K62" s="132"/>
      <c r="L62" s="132"/>
      <c r="M62" s="132"/>
      <c r="N62" s="132"/>
      <c r="O62" s="132"/>
      <c r="P62" s="132"/>
      <c r="U62" s="132"/>
    </row>
    <row r="63" spans="1:16" ht="12.75">
      <c r="A63" s="32"/>
      <c r="B63" s="39"/>
      <c r="C63" s="39"/>
      <c r="D63" s="132"/>
      <c r="E63" s="137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ht="12.75">
      <c r="E64" s="117"/>
    </row>
    <row r="65" ht="12.75">
      <c r="E65" s="117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300" verticalDpi="300" orientation="landscape" scale="70" r:id="rId1"/>
  <headerFooter alignWithMargins="0">
    <oddHeader>&amp;C&amp;16XV AYUNTAMIENTO DE COMONDU
TESORERIA GENERAL MUNICIPAL
PRESUPUESTO DE EGRESOS  EJERCIDO 2017</oddHeader>
  </headerFooter>
  <ignoredErrors>
    <ignoredError sqref="L10 P14:P15 P17:P28 P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showGridLines="0" zoomScalePageLayoutView="0" workbookViewId="0" topLeftCell="A1">
      <pane xSplit="4" ySplit="9" topLeftCell="E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P33" sqref="P33"/>
    </sheetView>
  </sheetViews>
  <sheetFormatPr defaultColWidth="9.140625" defaultRowHeight="15"/>
  <cols>
    <col min="1" max="1" width="2.7109375" style="32" customWidth="1"/>
    <col min="2" max="3" width="2.7109375" style="31" customWidth="1"/>
    <col min="4" max="4" width="46.140625" style="39" customWidth="1"/>
    <col min="5" max="5" width="11.57421875" style="32" customWidth="1"/>
    <col min="6" max="6" width="11.7109375" style="32" bestFit="1" customWidth="1"/>
    <col min="7" max="7" width="10.421875" style="32" customWidth="1"/>
    <col min="8" max="8" width="11.7109375" style="32" bestFit="1" customWidth="1"/>
    <col min="9" max="9" width="10.421875" style="32" customWidth="1"/>
    <col min="10" max="10" width="11.7109375" style="32" bestFit="1" customWidth="1"/>
    <col min="11" max="11" width="10.421875" style="32" customWidth="1"/>
    <col min="12" max="12" width="11.7109375" style="32" bestFit="1" customWidth="1"/>
    <col min="13" max="13" width="10.421875" style="32" customWidth="1"/>
    <col min="14" max="14" width="11.7109375" style="32" bestFit="1" customWidth="1"/>
    <col min="15" max="16" width="10.421875" style="32" customWidth="1"/>
    <col min="17" max="17" width="11.28125" style="138" customWidth="1"/>
    <col min="18" max="18" width="11.28125" style="138" hidden="1" customWidth="1"/>
    <col min="19" max="19" width="9.8515625" style="138" hidden="1" customWidth="1"/>
    <col min="20" max="20" width="6.8515625" style="138" hidden="1" customWidth="1"/>
    <col min="21" max="21" width="9.8515625" style="32" customWidth="1"/>
    <col min="22" max="16384" width="9.140625" style="32" customWidth="1"/>
  </cols>
  <sheetData>
    <row r="1" spans="2:4" s="138" customFormat="1" ht="12.75">
      <c r="B1" s="139"/>
      <c r="C1" s="139"/>
      <c r="D1" s="47"/>
    </row>
    <row r="2" spans="2:4" s="138" customFormat="1" ht="12.75" hidden="1">
      <c r="B2" s="139"/>
      <c r="C2" s="139"/>
      <c r="D2" s="47"/>
    </row>
    <row r="3" spans="2:4" s="138" customFormat="1" ht="12.75" hidden="1">
      <c r="B3" s="139"/>
      <c r="C3" s="139"/>
      <c r="D3" s="47"/>
    </row>
    <row r="4" spans="2:4" s="138" customFormat="1" ht="12.75" hidden="1">
      <c r="B4" s="139"/>
      <c r="C4" s="139"/>
      <c r="D4" s="47"/>
    </row>
    <row r="5" spans="2:4" s="138" customFormat="1" ht="12.75" hidden="1">
      <c r="B5" s="139"/>
      <c r="C5" s="139"/>
      <c r="D5" s="47"/>
    </row>
    <row r="6" spans="2:4" s="138" customFormat="1" ht="12.75" hidden="1">
      <c r="B6" s="139"/>
      <c r="C6" s="139"/>
      <c r="D6" s="47"/>
    </row>
    <row r="7" spans="2:4" s="138" customFormat="1" ht="12.75" hidden="1">
      <c r="B7" s="139"/>
      <c r="C7" s="139"/>
      <c r="D7" s="47"/>
    </row>
    <row r="8" spans="2:18" s="138" customFormat="1" ht="12.75">
      <c r="B8" s="139"/>
      <c r="C8" s="139"/>
      <c r="D8" s="47"/>
      <c r="Q8" s="140" t="s">
        <v>0</v>
      </c>
      <c r="R8" s="140" t="s">
        <v>417</v>
      </c>
    </row>
    <row r="9" spans="2:20" s="140" customFormat="1" ht="12.75">
      <c r="B9" s="141"/>
      <c r="C9" s="141"/>
      <c r="E9" s="140" t="s">
        <v>418</v>
      </c>
      <c r="F9" s="140" t="s">
        <v>419</v>
      </c>
      <c r="G9" s="140" t="s">
        <v>420</v>
      </c>
      <c r="H9" s="140" t="s">
        <v>421</v>
      </c>
      <c r="I9" s="140" t="s">
        <v>422</v>
      </c>
      <c r="J9" s="140" t="s">
        <v>423</v>
      </c>
      <c r="K9" s="140" t="s">
        <v>424</v>
      </c>
      <c r="L9" s="140" t="s">
        <v>425</v>
      </c>
      <c r="M9" s="140" t="s">
        <v>426</v>
      </c>
      <c r="N9" s="140" t="s">
        <v>427</v>
      </c>
      <c r="O9" s="140" t="s">
        <v>428</v>
      </c>
      <c r="P9" s="140" t="s">
        <v>855</v>
      </c>
      <c r="Q9" s="140" t="s">
        <v>856</v>
      </c>
      <c r="R9" s="140" t="s">
        <v>429</v>
      </c>
      <c r="S9" s="140" t="s">
        <v>430</v>
      </c>
      <c r="T9" s="140" t="s">
        <v>431</v>
      </c>
    </row>
    <row r="10" spans="2:3" s="140" customFormat="1" ht="12.75">
      <c r="B10" s="141"/>
      <c r="C10" s="141"/>
    </row>
    <row r="11" spans="1:19" s="145" customFormat="1" ht="12.75">
      <c r="A11" s="142" t="s">
        <v>817</v>
      </c>
      <c r="B11" s="143"/>
      <c r="C11" s="143"/>
      <c r="D11" s="142"/>
      <c r="E11" s="200">
        <f>SUM(E14,E33,E52,E58,E65,E69,E76)</f>
        <v>0</v>
      </c>
      <c r="F11" s="200">
        <f>SUM(F14,F33,F52,F58,F65,F69,F76)</f>
        <v>1363241</v>
      </c>
      <c r="G11" s="200">
        <f>SUM(G14,G33,G52,G58,G65,G69,G76)</f>
        <v>0</v>
      </c>
      <c r="H11" s="200">
        <f aca="true" t="shared" si="0" ref="H11:P11">SUM(H14,H33,H52,H58,H65,H69,H76)</f>
        <v>1333731</v>
      </c>
      <c r="I11" s="200">
        <f t="shared" si="0"/>
        <v>0</v>
      </c>
      <c r="J11" s="200">
        <f t="shared" si="0"/>
        <v>1367671</v>
      </c>
      <c r="K11" s="200">
        <f t="shared" si="0"/>
        <v>0</v>
      </c>
      <c r="L11" s="200">
        <f t="shared" si="0"/>
        <v>1382971</v>
      </c>
      <c r="M11" s="200">
        <f t="shared" si="0"/>
        <v>0</v>
      </c>
      <c r="N11" s="200">
        <f t="shared" si="0"/>
        <v>1345190</v>
      </c>
      <c r="O11" s="144">
        <f t="shared" si="0"/>
        <v>0</v>
      </c>
      <c r="P11" s="144">
        <f t="shared" si="0"/>
        <v>940001</v>
      </c>
      <c r="Q11" s="144">
        <f>SUM(Q14,Q33,Q52,Q58,Q65,Q69,Q76)</f>
        <v>7732805</v>
      </c>
      <c r="R11" s="145" t="e">
        <f>#REF!</f>
        <v>#REF!</v>
      </c>
      <c r="S11" s="145" t="e">
        <f>#REF!</f>
        <v>#REF!</v>
      </c>
    </row>
    <row r="12" spans="2:21" s="138" customFormat="1" ht="12.75">
      <c r="B12" s="139"/>
      <c r="C12" s="139"/>
      <c r="D12" s="47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47"/>
      <c r="P12" s="47"/>
      <c r="Q12" s="47"/>
      <c r="R12" s="47"/>
      <c r="S12" s="47"/>
      <c r="T12" s="47"/>
      <c r="U12" s="47"/>
    </row>
    <row r="13" spans="2:21" s="138" customFormat="1" ht="12.75">
      <c r="B13" s="139"/>
      <c r="C13" s="139"/>
      <c r="D13" s="47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47"/>
      <c r="P13" s="47"/>
      <c r="Q13" s="47"/>
      <c r="R13" s="47"/>
      <c r="S13" s="47"/>
      <c r="T13" s="47"/>
      <c r="U13" s="47"/>
    </row>
    <row r="14" spans="2:21" s="138" customFormat="1" ht="12.75">
      <c r="B14" s="146" t="s">
        <v>818</v>
      </c>
      <c r="C14" s="146"/>
      <c r="D14" s="52"/>
      <c r="E14" s="201">
        <f>SUM(E16:E30)</f>
        <v>0</v>
      </c>
      <c r="F14" s="201">
        <f aca="true" t="shared" si="1" ref="F14:T14">SUM(F16:F30)</f>
        <v>1363241</v>
      </c>
      <c r="G14" s="201">
        <f t="shared" si="1"/>
        <v>0</v>
      </c>
      <c r="H14" s="201">
        <f t="shared" si="1"/>
        <v>1333731</v>
      </c>
      <c r="I14" s="201">
        <f t="shared" si="1"/>
        <v>0</v>
      </c>
      <c r="J14" s="201">
        <f t="shared" si="1"/>
        <v>1367671</v>
      </c>
      <c r="K14" s="201">
        <f t="shared" si="1"/>
        <v>0</v>
      </c>
      <c r="L14" s="201">
        <f t="shared" si="1"/>
        <v>1382971</v>
      </c>
      <c r="M14" s="201">
        <f t="shared" si="1"/>
        <v>0</v>
      </c>
      <c r="N14" s="201">
        <f t="shared" si="1"/>
        <v>1345190</v>
      </c>
      <c r="O14" s="147">
        <f t="shared" si="1"/>
        <v>0</v>
      </c>
      <c r="P14" s="147">
        <f t="shared" si="1"/>
        <v>940001</v>
      </c>
      <c r="Q14" s="147">
        <f t="shared" si="1"/>
        <v>7732805</v>
      </c>
      <c r="R14" s="47">
        <f t="shared" si="1"/>
        <v>0</v>
      </c>
      <c r="S14" s="47">
        <f t="shared" si="1"/>
        <v>0</v>
      </c>
      <c r="T14" s="47">
        <f t="shared" si="1"/>
        <v>0</v>
      </c>
      <c r="U14" s="47"/>
    </row>
    <row r="15" spans="2:21" s="138" customFormat="1" ht="12.75">
      <c r="B15" s="139"/>
      <c r="C15" s="139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2:21" s="138" customFormat="1" ht="12.75">
      <c r="B16" s="139"/>
      <c r="C16" s="139" t="s">
        <v>819</v>
      </c>
      <c r="D16" s="47"/>
      <c r="E16" s="47">
        <v>0</v>
      </c>
      <c r="F16" s="164">
        <v>1363241</v>
      </c>
      <c r="G16" s="164">
        <v>0</v>
      </c>
      <c r="H16" s="164">
        <v>1333731</v>
      </c>
      <c r="I16" s="164">
        <v>0</v>
      </c>
      <c r="J16" s="164">
        <v>1367671</v>
      </c>
      <c r="K16" s="164">
        <v>0</v>
      </c>
      <c r="L16" s="164">
        <v>1382971</v>
      </c>
      <c r="M16" s="164">
        <v>0</v>
      </c>
      <c r="N16" s="164">
        <v>1345190</v>
      </c>
      <c r="O16" s="164">
        <v>0</v>
      </c>
      <c r="P16" s="164">
        <v>940001</v>
      </c>
      <c r="Q16" s="47">
        <f>SUM(E16:P16)</f>
        <v>7732805</v>
      </c>
      <c r="R16" s="47"/>
      <c r="S16" s="47"/>
      <c r="T16" s="47"/>
      <c r="U16" s="47"/>
    </row>
    <row r="17" spans="2:21" s="138" customFormat="1" ht="12.75" hidden="1">
      <c r="B17" s="139"/>
      <c r="C17" s="13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2:21" s="138" customFormat="1" ht="12.75" hidden="1">
      <c r="B18" s="139"/>
      <c r="C18" s="148" t="s">
        <v>820</v>
      </c>
      <c r="D18" s="14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2:21" s="138" customFormat="1" ht="12.75" hidden="1">
      <c r="B19" s="139"/>
      <c r="C19" s="13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2:21" s="138" customFormat="1" ht="12.75" hidden="1">
      <c r="B20" s="139"/>
      <c r="C20" s="148" t="s">
        <v>821</v>
      </c>
      <c r="D20" s="14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2:21" s="138" customFormat="1" ht="12.75" hidden="1">
      <c r="B21" s="139"/>
      <c r="C21" s="139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1" s="138" customFormat="1" ht="12.75" hidden="1">
      <c r="B22" s="139"/>
      <c r="C22" s="148" t="s">
        <v>822</v>
      </c>
      <c r="D22" s="14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2:21" s="138" customFormat="1" ht="12.75" hidden="1">
      <c r="B23" s="139"/>
      <c r="C23" s="139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2:21" s="138" customFormat="1" ht="12.75" hidden="1">
      <c r="B24" s="139"/>
      <c r="C24" s="148" t="s">
        <v>823</v>
      </c>
      <c r="D24" s="14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2:21" s="138" customFormat="1" ht="12.75" hidden="1">
      <c r="B25" s="139"/>
      <c r="C25" s="139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2:21" s="138" customFormat="1" ht="12.75" hidden="1">
      <c r="B26" s="139"/>
      <c r="C26" s="148" t="s">
        <v>824</v>
      </c>
      <c r="D26" s="14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1" s="138" customFormat="1" ht="12.75" hidden="1">
      <c r="B27" s="139"/>
      <c r="C27" s="139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1" s="138" customFormat="1" ht="12.75" hidden="1">
      <c r="B28" s="139"/>
      <c r="C28" s="148" t="s">
        <v>825</v>
      </c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2:21" s="138" customFormat="1" ht="12.75" hidden="1">
      <c r="B29" s="139"/>
      <c r="C29" s="13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2:21" s="138" customFormat="1" ht="12.75" hidden="1">
      <c r="B30" s="139"/>
      <c r="C30" s="148" t="s">
        <v>826</v>
      </c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21" s="138" customFormat="1" ht="12.75" hidden="1">
      <c r="B31" s="139"/>
      <c r="C31" s="13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2:21" s="138" customFormat="1" ht="12.75" hidden="1">
      <c r="B32" s="139"/>
      <c r="C32" s="139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2:21" s="138" customFormat="1" ht="12.75">
      <c r="B33" s="146" t="s">
        <v>827</v>
      </c>
      <c r="C33" s="146"/>
      <c r="D33" s="52"/>
      <c r="E33" s="147">
        <f>SUM(E35:E50)</f>
        <v>0</v>
      </c>
      <c r="F33" s="147">
        <f>SUM(F35:F50)</f>
        <v>0</v>
      </c>
      <c r="G33" s="147">
        <f aca="true" t="shared" si="2" ref="G33:Q33">SUM(G35:G50)</f>
        <v>0</v>
      </c>
      <c r="H33" s="147">
        <f t="shared" si="2"/>
        <v>0</v>
      </c>
      <c r="I33" s="147">
        <f t="shared" si="2"/>
        <v>0</v>
      </c>
      <c r="J33" s="147">
        <f t="shared" si="2"/>
        <v>0</v>
      </c>
      <c r="K33" s="147">
        <f t="shared" si="2"/>
        <v>0</v>
      </c>
      <c r="L33" s="147">
        <f t="shared" si="2"/>
        <v>0</v>
      </c>
      <c r="M33" s="147">
        <f t="shared" si="2"/>
        <v>0</v>
      </c>
      <c r="N33" s="147">
        <f t="shared" si="2"/>
        <v>0</v>
      </c>
      <c r="O33" s="147">
        <f t="shared" si="2"/>
        <v>0</v>
      </c>
      <c r="P33" s="147">
        <f t="shared" si="2"/>
        <v>0</v>
      </c>
      <c r="Q33" s="147">
        <f t="shared" si="2"/>
        <v>0</v>
      </c>
      <c r="R33" s="47"/>
      <c r="S33" s="47"/>
      <c r="T33" s="47"/>
      <c r="U33" s="47"/>
    </row>
    <row r="34" spans="2:21" s="138" customFormat="1" ht="12.75" hidden="1">
      <c r="B34" s="139"/>
      <c r="C34" s="13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2:21" s="138" customFormat="1" ht="12.75">
      <c r="B35" s="139"/>
      <c r="C35" s="139" t="s">
        <v>828</v>
      </c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f>SUM(E35:P35)</f>
        <v>0</v>
      </c>
      <c r="R35" s="47"/>
      <c r="S35" s="47"/>
      <c r="T35" s="47"/>
      <c r="U35" s="47"/>
    </row>
    <row r="36" spans="2:21" s="138" customFormat="1" ht="12.75" hidden="1">
      <c r="B36" s="139"/>
      <c r="C36" s="13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2:21" s="138" customFormat="1" ht="12.75" hidden="1">
      <c r="B37" s="139"/>
      <c r="C37" s="148" t="s">
        <v>829</v>
      </c>
      <c r="D37" s="149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2:21" s="138" customFormat="1" ht="12.75" hidden="1">
      <c r="B38" s="139"/>
      <c r="C38" s="13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2:21" s="138" customFormat="1" ht="12.75" hidden="1">
      <c r="B39" s="139"/>
      <c r="C39" s="148" t="s">
        <v>830</v>
      </c>
      <c r="D39" s="149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2:21" s="138" customFormat="1" ht="12.75" hidden="1">
      <c r="B40" s="139"/>
      <c r="C40" s="139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2:21" s="138" customFormat="1" ht="12.75" hidden="1">
      <c r="B41" s="139"/>
      <c r="C41" s="148" t="s">
        <v>831</v>
      </c>
      <c r="D41" s="149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2:21" s="138" customFormat="1" ht="12.75" hidden="1">
      <c r="B42" s="139"/>
      <c r="C42" s="13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2:21" s="138" customFormat="1" ht="12.75" hidden="1">
      <c r="B43" s="139"/>
      <c r="C43" s="148" t="s">
        <v>832</v>
      </c>
      <c r="D43" s="14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2:21" s="138" customFormat="1" ht="12.75" hidden="1">
      <c r="B44" s="139"/>
      <c r="C44" s="13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2:21" s="138" customFormat="1" ht="12.75" hidden="1">
      <c r="B45" s="139"/>
      <c r="C45" s="148" t="s">
        <v>833</v>
      </c>
      <c r="D45" s="149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2:21" s="138" customFormat="1" ht="12.75" hidden="1">
      <c r="B46" s="139"/>
      <c r="C46" s="13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2:21" s="138" customFormat="1" ht="12.75" hidden="1">
      <c r="B47" s="139"/>
      <c r="C47" s="148" t="s">
        <v>834</v>
      </c>
      <c r="D47" s="149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2:21" s="138" customFormat="1" ht="12.75" hidden="1">
      <c r="B48" s="139"/>
      <c r="C48" s="148" t="s">
        <v>835</v>
      </c>
      <c r="D48" s="149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2:21" s="138" customFormat="1" ht="12.75" hidden="1">
      <c r="B49" s="139"/>
      <c r="C49" s="139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2:21" s="138" customFormat="1" ht="12.75" hidden="1">
      <c r="B50" s="139"/>
      <c r="C50" s="148" t="s">
        <v>836</v>
      </c>
      <c r="D50" s="149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2:21" s="138" customFormat="1" ht="12.75" hidden="1">
      <c r="B51" s="139"/>
      <c r="C51" s="139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2:21" s="138" customFormat="1" ht="12.75" hidden="1">
      <c r="B52" s="150" t="s">
        <v>837</v>
      </c>
      <c r="C52" s="150"/>
      <c r="D52" s="151"/>
      <c r="E52" s="47">
        <f>SUM(E54:E56)</f>
        <v>0</v>
      </c>
      <c r="F52" s="47">
        <f>SUM(F54:F56)</f>
        <v>0</v>
      </c>
      <c r="G52" s="47">
        <f aca="true" t="shared" si="3" ref="G52:Q52">SUM(G54:G56)</f>
        <v>0</v>
      </c>
      <c r="H52" s="47">
        <f t="shared" si="3"/>
        <v>0</v>
      </c>
      <c r="I52" s="47">
        <f t="shared" si="3"/>
        <v>0</v>
      </c>
      <c r="J52" s="47">
        <f t="shared" si="3"/>
        <v>0</v>
      </c>
      <c r="K52" s="47">
        <f t="shared" si="3"/>
        <v>0</v>
      </c>
      <c r="L52" s="47">
        <f t="shared" si="3"/>
        <v>0</v>
      </c>
      <c r="M52" s="47">
        <f t="shared" si="3"/>
        <v>0</v>
      </c>
      <c r="N52" s="47">
        <f>SUM(N54:N56)</f>
        <v>0</v>
      </c>
      <c r="O52" s="47">
        <f t="shared" si="3"/>
        <v>0</v>
      </c>
      <c r="P52" s="47"/>
      <c r="Q52" s="47">
        <f t="shared" si="3"/>
        <v>0</v>
      </c>
      <c r="R52" s="47"/>
      <c r="S52" s="47"/>
      <c r="T52" s="47"/>
      <c r="U52" s="47"/>
    </row>
    <row r="53" spans="2:21" s="138" customFormat="1" ht="12.75" hidden="1">
      <c r="B53" s="139"/>
      <c r="C53" s="139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2:21" s="138" customFormat="1" ht="12.75" hidden="1">
      <c r="B54" s="139"/>
      <c r="C54" s="139"/>
      <c r="D54" s="149" t="s">
        <v>838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2:21" s="138" customFormat="1" ht="12.75" hidden="1">
      <c r="B55" s="139"/>
      <c r="C55" s="139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2:21" s="138" customFormat="1" ht="12.75" hidden="1">
      <c r="B56" s="139"/>
      <c r="C56" s="139"/>
      <c r="D56" s="149" t="s">
        <v>839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2:21" s="138" customFormat="1" ht="12.75" hidden="1">
      <c r="B57" s="139"/>
      <c r="C57" s="139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2:20" s="52" customFormat="1" ht="12">
      <c r="B58" s="42" t="s">
        <v>840</v>
      </c>
      <c r="E58" s="52">
        <f>SUM(E60:E63)</f>
        <v>0</v>
      </c>
      <c r="F58" s="52">
        <f>SUM(F60:F63)</f>
        <v>0</v>
      </c>
      <c r="G58" s="52">
        <f aca="true" t="shared" si="4" ref="G58:Q58">SUM(G60:G63)</f>
        <v>0</v>
      </c>
      <c r="H58" s="52">
        <f t="shared" si="4"/>
        <v>0</v>
      </c>
      <c r="I58" s="52">
        <f t="shared" si="4"/>
        <v>0</v>
      </c>
      <c r="J58" s="52">
        <f t="shared" si="4"/>
        <v>0</v>
      </c>
      <c r="K58" s="52">
        <f t="shared" si="4"/>
        <v>0</v>
      </c>
      <c r="L58" s="52">
        <f t="shared" si="4"/>
        <v>0</v>
      </c>
      <c r="M58" s="52">
        <f t="shared" si="4"/>
        <v>0</v>
      </c>
      <c r="N58" s="52">
        <f t="shared" si="4"/>
        <v>0</v>
      </c>
      <c r="O58" s="52">
        <f t="shared" si="4"/>
        <v>0</v>
      </c>
      <c r="P58" s="52">
        <f t="shared" si="4"/>
        <v>0</v>
      </c>
      <c r="Q58" s="52">
        <f t="shared" si="4"/>
        <v>0</v>
      </c>
      <c r="T58" s="152"/>
    </row>
    <row r="59" spans="2:20" s="52" customFormat="1" ht="12" hidden="1">
      <c r="B59" s="146"/>
      <c r="C59" s="42"/>
      <c r="T59" s="152"/>
    </row>
    <row r="60" spans="2:20" s="39" customFormat="1" ht="11.25">
      <c r="B60" s="31"/>
      <c r="C60" s="31"/>
      <c r="D60" s="39" t="s">
        <v>841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f>SUM(E60:P60)</f>
        <v>0</v>
      </c>
      <c r="R60" s="47">
        <v>20000000</v>
      </c>
      <c r="S60" s="47">
        <f>R60-Q60</f>
        <v>20000000</v>
      </c>
      <c r="T60" s="153">
        <f>S60/R60</f>
        <v>1</v>
      </c>
    </row>
    <row r="61" spans="2:20" s="47" customFormat="1" ht="11.25" hidden="1">
      <c r="B61" s="31"/>
      <c r="C61" s="31"/>
      <c r="T61" s="153"/>
    </row>
    <row r="62" spans="2:20" s="39" customFormat="1" ht="11.25" hidden="1">
      <c r="B62" s="31"/>
      <c r="C62" s="31"/>
      <c r="Q62" s="47"/>
      <c r="R62" s="47"/>
      <c r="S62" s="47"/>
      <c r="T62" s="47"/>
    </row>
    <row r="63" spans="2:20" s="39" customFormat="1" ht="11.25" hidden="1">
      <c r="B63" s="31"/>
      <c r="C63" s="31"/>
      <c r="D63" s="39" t="s">
        <v>842</v>
      </c>
      <c r="Q63" s="47"/>
      <c r="R63" s="47"/>
      <c r="S63" s="47"/>
      <c r="T63" s="47"/>
    </row>
    <row r="64" spans="2:20" s="39" customFormat="1" ht="11.25" hidden="1">
      <c r="B64" s="31"/>
      <c r="C64" s="31"/>
      <c r="Q64" s="47"/>
      <c r="R64" s="47"/>
      <c r="S64" s="47"/>
      <c r="T64" s="47"/>
    </row>
    <row r="65" spans="2:20" s="39" customFormat="1" ht="12" hidden="1">
      <c r="B65" s="64" t="s">
        <v>843</v>
      </c>
      <c r="C65" s="64"/>
      <c r="D65" s="113"/>
      <c r="E65" s="39">
        <f>SUM(E67:E68)</f>
        <v>0</v>
      </c>
      <c r="F65" s="39">
        <f>SUM(F67:F68)</f>
        <v>0</v>
      </c>
      <c r="G65" s="39">
        <f aca="true" t="shared" si="5" ref="G65:T65">SUM(G67:G68)</f>
        <v>0</v>
      </c>
      <c r="H65" s="39">
        <f t="shared" si="5"/>
        <v>0</v>
      </c>
      <c r="I65" s="39">
        <f t="shared" si="5"/>
        <v>0</v>
      </c>
      <c r="J65" s="39">
        <f t="shared" si="5"/>
        <v>0</v>
      </c>
      <c r="K65" s="39">
        <f t="shared" si="5"/>
        <v>0</v>
      </c>
      <c r="L65" s="39">
        <f t="shared" si="5"/>
        <v>0</v>
      </c>
      <c r="M65" s="39">
        <f t="shared" si="5"/>
        <v>0</v>
      </c>
      <c r="N65" s="39">
        <f t="shared" si="5"/>
        <v>0</v>
      </c>
      <c r="O65" s="39">
        <f t="shared" si="5"/>
        <v>0</v>
      </c>
      <c r="Q65" s="39">
        <f t="shared" si="5"/>
        <v>0</v>
      </c>
      <c r="R65" s="39">
        <f t="shared" si="5"/>
        <v>0</v>
      </c>
      <c r="S65" s="39">
        <f t="shared" si="5"/>
        <v>0</v>
      </c>
      <c r="T65" s="39">
        <f t="shared" si="5"/>
        <v>0</v>
      </c>
    </row>
    <row r="66" spans="2:20" s="39" customFormat="1" ht="11.25" hidden="1">
      <c r="B66" s="31"/>
      <c r="C66" s="31"/>
      <c r="Q66" s="47"/>
      <c r="R66" s="47"/>
      <c r="S66" s="47"/>
      <c r="T66" s="47"/>
    </row>
    <row r="67" spans="2:20" s="39" customFormat="1" ht="11.25" hidden="1">
      <c r="B67" s="31"/>
      <c r="C67" s="50" t="s">
        <v>844</v>
      </c>
      <c r="D67" s="45"/>
      <c r="Q67" s="47"/>
      <c r="R67" s="47"/>
      <c r="S67" s="47"/>
      <c r="T67" s="47"/>
    </row>
    <row r="68" spans="2:20" s="39" customFormat="1" ht="11.25" hidden="1">
      <c r="B68" s="31"/>
      <c r="C68" s="31"/>
      <c r="Q68" s="47"/>
      <c r="R68" s="47"/>
      <c r="S68" s="47"/>
      <c r="T68" s="47"/>
    </row>
    <row r="69" spans="2:20" s="39" customFormat="1" ht="12" hidden="1">
      <c r="B69" s="64" t="s">
        <v>845</v>
      </c>
      <c r="C69" s="64"/>
      <c r="D69" s="113"/>
      <c r="E69" s="39">
        <f>SUM(E71:E74)</f>
        <v>0</v>
      </c>
      <c r="F69" s="39">
        <f aca="true" t="shared" si="6" ref="F69:Q69">SUM(F71:F74)</f>
        <v>0</v>
      </c>
      <c r="G69" s="39">
        <f t="shared" si="6"/>
        <v>0</v>
      </c>
      <c r="H69" s="39">
        <f t="shared" si="6"/>
        <v>0</v>
      </c>
      <c r="I69" s="39">
        <f t="shared" si="6"/>
        <v>0</v>
      </c>
      <c r="J69" s="39">
        <f t="shared" si="6"/>
        <v>0</v>
      </c>
      <c r="K69" s="39">
        <f t="shared" si="6"/>
        <v>0</v>
      </c>
      <c r="L69" s="39">
        <f t="shared" si="6"/>
        <v>0</v>
      </c>
      <c r="M69" s="39">
        <f t="shared" si="6"/>
        <v>0</v>
      </c>
      <c r="N69" s="39">
        <f t="shared" si="6"/>
        <v>0</v>
      </c>
      <c r="O69" s="39">
        <f t="shared" si="6"/>
        <v>0</v>
      </c>
      <c r="Q69" s="39">
        <f t="shared" si="6"/>
        <v>0</v>
      </c>
      <c r="R69" s="47"/>
      <c r="S69" s="47"/>
      <c r="T69" s="47"/>
    </row>
    <row r="70" spans="2:20" s="39" customFormat="1" ht="11.25" hidden="1">
      <c r="B70" s="31"/>
      <c r="C70" s="31"/>
      <c r="Q70" s="47"/>
      <c r="R70" s="47"/>
      <c r="S70" s="47"/>
      <c r="T70" s="47"/>
    </row>
    <row r="71" spans="2:20" s="39" customFormat="1" ht="11.25" hidden="1">
      <c r="B71" s="31"/>
      <c r="C71" s="50" t="s">
        <v>846</v>
      </c>
      <c r="D71" s="45"/>
      <c r="Q71" s="47"/>
      <c r="R71" s="47"/>
      <c r="S71" s="47"/>
      <c r="T71" s="47"/>
    </row>
    <row r="72" spans="2:20" s="39" customFormat="1" ht="11.25" hidden="1">
      <c r="B72" s="31"/>
      <c r="C72" s="31"/>
      <c r="Q72" s="47"/>
      <c r="R72" s="47"/>
      <c r="S72" s="47"/>
      <c r="T72" s="47"/>
    </row>
    <row r="73" spans="2:20" s="39" customFormat="1" ht="11.25" hidden="1">
      <c r="B73" s="31"/>
      <c r="C73" s="50" t="s">
        <v>847</v>
      </c>
      <c r="D73" s="45"/>
      <c r="Q73" s="47"/>
      <c r="R73" s="47"/>
      <c r="S73" s="47"/>
      <c r="T73" s="47"/>
    </row>
    <row r="74" spans="2:20" s="39" customFormat="1" ht="11.25" hidden="1">
      <c r="B74" s="31"/>
      <c r="C74" s="50" t="s">
        <v>848</v>
      </c>
      <c r="D74" s="45"/>
      <c r="Q74" s="47"/>
      <c r="R74" s="47"/>
      <c r="S74" s="47"/>
      <c r="T74" s="47"/>
    </row>
    <row r="75" spans="2:20" s="39" customFormat="1" ht="11.25" hidden="1">
      <c r="B75" s="31"/>
      <c r="C75" s="31"/>
      <c r="Q75" s="47"/>
      <c r="R75" s="47"/>
      <c r="S75" s="47"/>
      <c r="T75" s="47"/>
    </row>
    <row r="76" spans="2:20" s="44" customFormat="1" ht="12" hidden="1">
      <c r="B76" s="42"/>
      <c r="C76" s="42" t="s">
        <v>849</v>
      </c>
      <c r="E76" s="44">
        <f>SUM(E78)</f>
        <v>0</v>
      </c>
      <c r="F76" s="44">
        <f aca="true" t="shared" si="7" ref="F76:Q76">SUM(F78)</f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0</v>
      </c>
      <c r="L76" s="44">
        <f t="shared" si="7"/>
        <v>0</v>
      </c>
      <c r="M76" s="44">
        <f t="shared" si="7"/>
        <v>0</v>
      </c>
      <c r="N76" s="44">
        <f t="shared" si="7"/>
        <v>0</v>
      </c>
      <c r="O76" s="44">
        <f t="shared" si="7"/>
        <v>0</v>
      </c>
      <c r="Q76" s="44">
        <f t="shared" si="7"/>
        <v>0</v>
      </c>
      <c r="R76" s="52"/>
      <c r="S76" s="52"/>
      <c r="T76" s="52"/>
    </row>
    <row r="77" spans="2:20" s="39" customFormat="1" ht="11.25" hidden="1">
      <c r="B77" s="31"/>
      <c r="C77" s="31"/>
      <c r="Q77" s="47"/>
      <c r="R77" s="47"/>
      <c r="S77" s="47"/>
      <c r="T77" s="47"/>
    </row>
    <row r="78" spans="2:20" s="39" customFormat="1" ht="11.25" hidden="1">
      <c r="B78" s="31"/>
      <c r="C78" s="31"/>
      <c r="D78" s="39" t="s">
        <v>850</v>
      </c>
      <c r="Q78" s="47">
        <f>SUM(E78:O78)</f>
        <v>0</v>
      </c>
      <c r="R78" s="47"/>
      <c r="S78" s="47"/>
      <c r="T78" s="47"/>
    </row>
    <row r="79" spans="2:20" s="39" customFormat="1" ht="11.25">
      <c r="B79" s="31"/>
      <c r="C79" s="31"/>
      <c r="Q79" s="47"/>
      <c r="R79" s="47"/>
      <c r="S79" s="47"/>
      <c r="T79" s="47"/>
    </row>
    <row r="80" spans="2:20" s="39" customFormat="1" ht="11.25">
      <c r="B80" s="31"/>
      <c r="C80" s="31"/>
      <c r="Q80" s="47"/>
      <c r="R80" s="47"/>
      <c r="S80" s="47"/>
      <c r="T80" s="47"/>
    </row>
    <row r="81" spans="2:20" s="39" customFormat="1" ht="11.25">
      <c r="B81" s="31"/>
      <c r="C81" s="31"/>
      <c r="Q81" s="47"/>
      <c r="R81" s="47"/>
      <c r="S81" s="47"/>
      <c r="T81" s="47"/>
    </row>
    <row r="82" spans="2:20" s="39" customFormat="1" ht="11.25">
      <c r="B82" s="31"/>
      <c r="C82" s="31"/>
      <c r="Q82" s="47"/>
      <c r="R82" s="47"/>
      <c r="S82" s="47"/>
      <c r="T82" s="47"/>
    </row>
    <row r="83" spans="2:20" s="39" customFormat="1" ht="11.25">
      <c r="B83" s="31"/>
      <c r="C83" s="31"/>
      <c r="Q83" s="47"/>
      <c r="R83" s="47"/>
      <c r="S83" s="47"/>
      <c r="T83" s="47"/>
    </row>
    <row r="84" spans="2:20" s="39" customFormat="1" ht="11.25">
      <c r="B84" s="31"/>
      <c r="C84" s="31"/>
      <c r="Q84" s="47"/>
      <c r="R84" s="47"/>
      <c r="S84" s="47"/>
      <c r="T84" s="47"/>
    </row>
    <row r="85" spans="2:20" s="39" customFormat="1" ht="11.25">
      <c r="B85" s="31"/>
      <c r="C85" s="31"/>
      <c r="Q85" s="47"/>
      <c r="R85" s="47"/>
      <c r="S85" s="47"/>
      <c r="T85" s="47"/>
    </row>
    <row r="86" spans="2:20" s="39" customFormat="1" ht="11.25">
      <c r="B86" s="31"/>
      <c r="C86" s="31"/>
      <c r="Q86" s="47"/>
      <c r="R86" s="47"/>
      <c r="S86" s="47"/>
      <c r="T86" s="47"/>
    </row>
    <row r="87" spans="2:20" s="39" customFormat="1" ht="11.25">
      <c r="B87" s="31"/>
      <c r="C87" s="31"/>
      <c r="Q87" s="47"/>
      <c r="R87" s="47"/>
      <c r="S87" s="47"/>
      <c r="T87" s="47"/>
    </row>
    <row r="88" spans="2:20" s="39" customFormat="1" ht="11.25">
      <c r="B88" s="31"/>
      <c r="C88" s="31"/>
      <c r="Q88" s="47"/>
      <c r="R88" s="47"/>
      <c r="S88" s="47"/>
      <c r="T88" s="47"/>
    </row>
    <row r="89" spans="2:20" s="39" customFormat="1" ht="11.25">
      <c r="B89" s="31"/>
      <c r="C89" s="31"/>
      <c r="Q89" s="47"/>
      <c r="R89" s="47"/>
      <c r="S89" s="47"/>
      <c r="T89" s="47"/>
    </row>
    <row r="90" spans="2:20" s="39" customFormat="1" ht="11.25">
      <c r="B90" s="31"/>
      <c r="C90" s="31"/>
      <c r="Q90" s="47"/>
      <c r="R90" s="47"/>
      <c r="S90" s="47"/>
      <c r="T90" s="47"/>
    </row>
    <row r="91" spans="2:20" s="39" customFormat="1" ht="11.25">
      <c r="B91" s="31"/>
      <c r="C91" s="31"/>
      <c r="Q91" s="47"/>
      <c r="R91" s="47"/>
      <c r="S91" s="47"/>
      <c r="T91" s="47"/>
    </row>
    <row r="92" spans="2:20" s="39" customFormat="1" ht="11.25">
      <c r="B92" s="31"/>
      <c r="C92" s="31"/>
      <c r="Q92" s="47"/>
      <c r="R92" s="47"/>
      <c r="S92" s="47"/>
      <c r="T92" s="47"/>
    </row>
    <row r="93" spans="2:20" s="39" customFormat="1" ht="11.25">
      <c r="B93" s="31"/>
      <c r="C93" s="31"/>
      <c r="Q93" s="47"/>
      <c r="R93" s="47"/>
      <c r="S93" s="47"/>
      <c r="T93" s="47"/>
    </row>
    <row r="94" spans="2:20" s="39" customFormat="1" ht="11.25">
      <c r="B94" s="31"/>
      <c r="C94" s="31"/>
      <c r="Q94" s="47"/>
      <c r="R94" s="47"/>
      <c r="S94" s="47"/>
      <c r="T94" s="47"/>
    </row>
    <row r="95" spans="2:20" s="39" customFormat="1" ht="11.25">
      <c r="B95" s="31"/>
      <c r="C95" s="31"/>
      <c r="Q95" s="47"/>
      <c r="R95" s="47"/>
      <c r="S95" s="47"/>
      <c r="T95" s="47"/>
    </row>
    <row r="96" spans="2:20" s="39" customFormat="1" ht="11.25">
      <c r="B96" s="31"/>
      <c r="C96" s="31"/>
      <c r="Q96" s="47"/>
      <c r="R96" s="47"/>
      <c r="S96" s="47"/>
      <c r="T96" s="47"/>
    </row>
    <row r="97" spans="2:20" s="39" customFormat="1" ht="11.25">
      <c r="B97" s="31"/>
      <c r="C97" s="31"/>
      <c r="Q97" s="47"/>
      <c r="R97" s="47"/>
      <c r="S97" s="47"/>
      <c r="T97" s="47"/>
    </row>
    <row r="98" spans="2:20" s="39" customFormat="1" ht="11.25">
      <c r="B98" s="31"/>
      <c r="C98" s="31"/>
      <c r="Q98" s="47"/>
      <c r="R98" s="47"/>
      <c r="S98" s="47"/>
      <c r="T98" s="47"/>
    </row>
    <row r="99" spans="2:20" s="39" customFormat="1" ht="11.25">
      <c r="B99" s="31"/>
      <c r="C99" s="31"/>
      <c r="Q99" s="47"/>
      <c r="R99" s="47"/>
      <c r="S99" s="47"/>
      <c r="T99" s="47"/>
    </row>
    <row r="100" spans="2:20" s="39" customFormat="1" ht="11.25">
      <c r="B100" s="31"/>
      <c r="C100" s="31"/>
      <c r="Q100" s="47"/>
      <c r="R100" s="47"/>
      <c r="S100" s="47"/>
      <c r="T100" s="47"/>
    </row>
    <row r="101" spans="2:20" s="39" customFormat="1" ht="11.25">
      <c r="B101" s="31"/>
      <c r="C101" s="31"/>
      <c r="Q101" s="47"/>
      <c r="R101" s="47"/>
      <c r="S101" s="47"/>
      <c r="T101" s="47"/>
    </row>
    <row r="102" spans="2:20" s="39" customFormat="1" ht="11.25">
      <c r="B102" s="31"/>
      <c r="C102" s="31"/>
      <c r="Q102" s="47"/>
      <c r="R102" s="47"/>
      <c r="S102" s="47"/>
      <c r="T102" s="47"/>
    </row>
    <row r="103" spans="2:20" s="39" customFormat="1" ht="11.25">
      <c r="B103" s="31"/>
      <c r="C103" s="31"/>
      <c r="Q103" s="47"/>
      <c r="R103" s="47"/>
      <c r="S103" s="47"/>
      <c r="T103" s="47"/>
    </row>
    <row r="104" spans="2:20" s="39" customFormat="1" ht="11.25">
      <c r="B104" s="31"/>
      <c r="C104" s="31"/>
      <c r="Q104" s="47"/>
      <c r="R104" s="47"/>
      <c r="S104" s="47"/>
      <c r="T104" s="47"/>
    </row>
    <row r="105" spans="2:20" s="39" customFormat="1" ht="11.25">
      <c r="B105" s="31"/>
      <c r="C105" s="31"/>
      <c r="Q105" s="47"/>
      <c r="R105" s="47"/>
      <c r="S105" s="47"/>
      <c r="T105" s="47"/>
    </row>
    <row r="106" spans="2:20" s="39" customFormat="1" ht="11.25">
      <c r="B106" s="31"/>
      <c r="C106" s="31"/>
      <c r="Q106" s="47"/>
      <c r="R106" s="47"/>
      <c r="S106" s="47"/>
      <c r="T106" s="47"/>
    </row>
    <row r="107" spans="2:20" s="39" customFormat="1" ht="11.25">
      <c r="B107" s="31"/>
      <c r="C107" s="31"/>
      <c r="Q107" s="47"/>
      <c r="R107" s="47"/>
      <c r="S107" s="47"/>
      <c r="T107" s="47"/>
    </row>
    <row r="108" spans="2:20" s="39" customFormat="1" ht="11.25">
      <c r="B108" s="31"/>
      <c r="C108" s="31"/>
      <c r="Q108" s="47"/>
      <c r="R108" s="47"/>
      <c r="S108" s="47"/>
      <c r="T108" s="47"/>
    </row>
    <row r="109" spans="2:20" s="39" customFormat="1" ht="11.25">
      <c r="B109" s="31"/>
      <c r="C109" s="31"/>
      <c r="Q109" s="47"/>
      <c r="R109" s="47"/>
      <c r="S109" s="47"/>
      <c r="T109" s="47"/>
    </row>
    <row r="110" spans="2:20" s="39" customFormat="1" ht="11.25">
      <c r="B110" s="31"/>
      <c r="C110" s="31"/>
      <c r="Q110" s="47"/>
      <c r="R110" s="47"/>
      <c r="S110" s="47"/>
      <c r="T110" s="47"/>
    </row>
    <row r="111" spans="2:20" s="39" customFormat="1" ht="11.25">
      <c r="B111" s="31"/>
      <c r="C111" s="31"/>
      <c r="Q111" s="47"/>
      <c r="R111" s="47"/>
      <c r="S111" s="47"/>
      <c r="T111" s="47"/>
    </row>
    <row r="112" spans="2:20" s="39" customFormat="1" ht="11.25">
      <c r="B112" s="31"/>
      <c r="C112" s="31"/>
      <c r="Q112" s="47"/>
      <c r="R112" s="47"/>
      <c r="S112" s="47"/>
      <c r="T112" s="47"/>
    </row>
    <row r="113" spans="2:20" s="39" customFormat="1" ht="11.25">
      <c r="B113" s="31"/>
      <c r="C113" s="31"/>
      <c r="Q113" s="47"/>
      <c r="R113" s="47"/>
      <c r="S113" s="47"/>
      <c r="T113" s="47"/>
    </row>
    <row r="114" spans="2:20" s="39" customFormat="1" ht="11.25">
      <c r="B114" s="31"/>
      <c r="C114" s="31"/>
      <c r="Q114" s="47"/>
      <c r="R114" s="47"/>
      <c r="S114" s="47"/>
      <c r="T114" s="47"/>
    </row>
    <row r="115" spans="2:20" s="39" customFormat="1" ht="11.25">
      <c r="B115" s="31"/>
      <c r="C115" s="31"/>
      <c r="Q115" s="47"/>
      <c r="R115" s="47"/>
      <c r="S115" s="47"/>
      <c r="T115" s="47"/>
    </row>
    <row r="116" spans="2:20" s="39" customFormat="1" ht="11.25">
      <c r="B116" s="31"/>
      <c r="C116" s="31"/>
      <c r="Q116" s="47"/>
      <c r="R116" s="47"/>
      <c r="S116" s="47"/>
      <c r="T116" s="47"/>
    </row>
    <row r="117" spans="2:20" s="39" customFormat="1" ht="11.25">
      <c r="B117" s="31"/>
      <c r="C117" s="31"/>
      <c r="Q117" s="47"/>
      <c r="R117" s="47"/>
      <c r="S117" s="47"/>
      <c r="T117" s="47"/>
    </row>
    <row r="118" spans="2:20" s="39" customFormat="1" ht="11.25">
      <c r="B118" s="31"/>
      <c r="C118" s="31"/>
      <c r="Q118" s="47"/>
      <c r="R118" s="47"/>
      <c r="S118" s="47"/>
      <c r="T118" s="47"/>
    </row>
    <row r="119" spans="2:20" s="39" customFormat="1" ht="11.25">
      <c r="B119" s="31"/>
      <c r="C119" s="31"/>
      <c r="Q119" s="47"/>
      <c r="R119" s="47"/>
      <c r="S119" s="47"/>
      <c r="T119" s="47"/>
    </row>
    <row r="120" spans="2:20" s="39" customFormat="1" ht="11.25">
      <c r="B120" s="31"/>
      <c r="C120" s="31"/>
      <c r="Q120" s="47"/>
      <c r="R120" s="47"/>
      <c r="S120" s="47"/>
      <c r="T120" s="47"/>
    </row>
    <row r="121" spans="2:20" s="39" customFormat="1" ht="11.25">
      <c r="B121" s="31"/>
      <c r="C121" s="31"/>
      <c r="Q121" s="47"/>
      <c r="R121" s="47"/>
      <c r="S121" s="47"/>
      <c r="T121" s="4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fitToHeight="1" fitToWidth="1" horizontalDpi="300" verticalDpi="300" orientation="landscape" scale="62" r:id="rId1"/>
  <headerFooter alignWithMargins="0">
    <oddHeader>&amp;C&amp;16XV AYUNTAMIENTO DE COMONDU
TESORERIA GENERAL MUNICIPAL
PRESUPUESTO DE EGRESOS EJERCIDO 2017</oddHeader>
  </headerFooter>
  <ignoredErrors>
    <ignoredError sqref="E11:O15 E17:O34 Q11:Q15 E36:O59 P11:P15 Q17:Q34 Q36:Q59 Q16 Q60:Q79 Q35 P17:P6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2018-03-15T21:07:58Z</cp:lastPrinted>
  <dcterms:created xsi:type="dcterms:W3CDTF">2015-06-10T14:27:21Z</dcterms:created>
  <dcterms:modified xsi:type="dcterms:W3CDTF">2018-03-15T21:08:07Z</dcterms:modified>
  <cp:category/>
  <cp:version/>
  <cp:contentType/>
  <cp:contentStatus/>
</cp:coreProperties>
</file>