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7\TRIM 2017 ESTIMADO\"/>
    </mc:Choice>
  </mc:AlternateContent>
  <bookViews>
    <workbookView xWindow="360" yWindow="600" windowWidth="18675" windowHeight="11295" activeTab="7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9" r:id="rId8"/>
  </sheets>
  <externalReferences>
    <externalReference r:id="rId9"/>
    <externalReference r:id="rId10"/>
  </externalReferences>
  <definedNames>
    <definedName name="_xlnm.Print_Area" localSheetId="0">'concentrado gastos 2017'!$A$1:$D$463</definedName>
  </definedNames>
  <calcPr calcId="152511"/>
</workbook>
</file>

<file path=xl/calcChain.xml><?xml version="1.0" encoding="utf-8"?>
<calcChain xmlns="http://schemas.openxmlformats.org/spreadsheetml/2006/main">
  <c r="G22" i="6" l="1"/>
  <c r="G23" i="6"/>
  <c r="D291" i="1" s="1"/>
  <c r="G24" i="6"/>
  <c r="G14" i="6"/>
  <c r="G15" i="6"/>
  <c r="G16" i="6"/>
  <c r="G17" i="6"/>
  <c r="G18" i="6"/>
  <c r="G19" i="6"/>
  <c r="G20" i="6"/>
  <c r="G21" i="6"/>
  <c r="D290" i="1" s="1"/>
  <c r="H78" i="9" l="1"/>
  <c r="H76" i="9" s="1"/>
  <c r="G76" i="9"/>
  <c r="F76" i="9"/>
  <c r="E76" i="9"/>
  <c r="H69" i="9"/>
  <c r="G69" i="9"/>
  <c r="F69" i="9"/>
  <c r="E69" i="9"/>
  <c r="K65" i="9"/>
  <c r="J65" i="9"/>
  <c r="I65" i="9"/>
  <c r="H65" i="9"/>
  <c r="G65" i="9"/>
  <c r="F65" i="9"/>
  <c r="E65" i="9"/>
  <c r="J60" i="9"/>
  <c r="K60" i="9" s="1"/>
  <c r="H58" i="9"/>
  <c r="G58" i="9"/>
  <c r="F58" i="9"/>
  <c r="E58" i="9"/>
  <c r="H52" i="9"/>
  <c r="G52" i="9"/>
  <c r="F52" i="9"/>
  <c r="E52" i="9"/>
  <c r="H35" i="9"/>
  <c r="G33" i="9"/>
  <c r="F33" i="9"/>
  <c r="E33" i="9"/>
  <c r="H16" i="9"/>
  <c r="D433" i="1" s="1"/>
  <c r="D432" i="1" s="1"/>
  <c r="K14" i="9"/>
  <c r="J14" i="9"/>
  <c r="I14" i="9"/>
  <c r="H14" i="9"/>
  <c r="G14" i="9"/>
  <c r="F14" i="9"/>
  <c r="E14" i="9"/>
  <c r="J11" i="9"/>
  <c r="I11" i="9"/>
  <c r="G55" i="7"/>
  <c r="D363" i="1" s="1"/>
  <c r="K52" i="7"/>
  <c r="J52" i="7"/>
  <c r="I52" i="7"/>
  <c r="H52" i="7"/>
  <c r="F52" i="7"/>
  <c r="E52" i="7"/>
  <c r="D52" i="7"/>
  <c r="G49" i="7"/>
  <c r="D361" i="1" s="1"/>
  <c r="G33" i="7"/>
  <c r="I33" i="7" s="1"/>
  <c r="F31" i="7"/>
  <c r="E31" i="7"/>
  <c r="D31" i="7"/>
  <c r="G28" i="7"/>
  <c r="D352" i="1" s="1"/>
  <c r="G27" i="7"/>
  <c r="G26" i="7"/>
  <c r="D351" i="1" s="1"/>
  <c r="G25" i="7"/>
  <c r="G24" i="7"/>
  <c r="G23" i="7"/>
  <c r="G22" i="7"/>
  <c r="D349" i="1" s="1"/>
  <c r="G21" i="7"/>
  <c r="G20" i="7"/>
  <c r="G19" i="7"/>
  <c r="G18" i="7"/>
  <c r="G16" i="7"/>
  <c r="D347" i="1" s="1"/>
  <c r="G15" i="7"/>
  <c r="G14" i="7"/>
  <c r="D346" i="1" s="1"/>
  <c r="H12" i="7"/>
  <c r="G12" i="7"/>
  <c r="D345" i="1" s="1"/>
  <c r="F10" i="7"/>
  <c r="E10" i="7"/>
  <c r="E8" i="7" s="1"/>
  <c r="D10" i="7"/>
  <c r="F8" i="7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F107" i="6"/>
  <c r="E107" i="6"/>
  <c r="D107" i="6"/>
  <c r="G106" i="6"/>
  <c r="G105" i="6"/>
  <c r="G104" i="6"/>
  <c r="G103" i="6"/>
  <c r="G102" i="6"/>
  <c r="G101" i="6"/>
  <c r="G100" i="6"/>
  <c r="G99" i="6"/>
  <c r="G98" i="6"/>
  <c r="K97" i="6"/>
  <c r="J97" i="6"/>
  <c r="I97" i="6"/>
  <c r="H97" i="6"/>
  <c r="F97" i="6"/>
  <c r="E97" i="6"/>
  <c r="D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F77" i="6"/>
  <c r="E77" i="6"/>
  <c r="D77" i="6"/>
  <c r="G76" i="6"/>
  <c r="G75" i="6"/>
  <c r="D317" i="1" s="1"/>
  <c r="D309" i="1" s="1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F57" i="6"/>
  <c r="E57" i="6"/>
  <c r="D57" i="6"/>
  <c r="G56" i="6"/>
  <c r="G55" i="6"/>
  <c r="G54" i="6"/>
  <c r="F53" i="6"/>
  <c r="E53" i="6"/>
  <c r="D53" i="6"/>
  <c r="G52" i="6"/>
  <c r="G51" i="6"/>
  <c r="G50" i="6"/>
  <c r="G49" i="6"/>
  <c r="G48" i="6"/>
  <c r="G47" i="6"/>
  <c r="G46" i="6"/>
  <c r="G45" i="6"/>
  <c r="G44" i="6"/>
  <c r="G43" i="6"/>
  <c r="D301" i="1" s="1"/>
  <c r="D300" i="1" s="1"/>
  <c r="G42" i="6"/>
  <c r="F41" i="6"/>
  <c r="E41" i="6"/>
  <c r="D41" i="6"/>
  <c r="G35" i="6"/>
  <c r="F35" i="6"/>
  <c r="E35" i="6"/>
  <c r="D35" i="6"/>
  <c r="G33" i="6"/>
  <c r="G25" i="6" s="1"/>
  <c r="F25" i="6"/>
  <c r="E25" i="6"/>
  <c r="D25" i="6"/>
  <c r="G13" i="6"/>
  <c r="H11" i="6"/>
  <c r="H9" i="6" s="1"/>
  <c r="F11" i="6"/>
  <c r="E11" i="6"/>
  <c r="D11" i="6"/>
  <c r="G138" i="5"/>
  <c r="F138" i="5"/>
  <c r="E138" i="5"/>
  <c r="D138" i="5"/>
  <c r="G126" i="5"/>
  <c r="F126" i="5"/>
  <c r="E126" i="5"/>
  <c r="D126" i="5"/>
  <c r="G122" i="5"/>
  <c r="F122" i="5"/>
  <c r="E122" i="5"/>
  <c r="D122" i="5"/>
  <c r="G104" i="5"/>
  <c r="F104" i="5"/>
  <c r="E104" i="5"/>
  <c r="D104" i="5"/>
  <c r="G96" i="5"/>
  <c r="F96" i="5"/>
  <c r="E96" i="5"/>
  <c r="D96" i="5"/>
  <c r="G93" i="5"/>
  <c r="G92" i="5"/>
  <c r="G91" i="5"/>
  <c r="G90" i="5"/>
  <c r="G89" i="5"/>
  <c r="G88" i="5"/>
  <c r="D231" i="1" s="1"/>
  <c r="G87" i="5"/>
  <c r="G86" i="5"/>
  <c r="G85" i="5"/>
  <c r="G84" i="5"/>
  <c r="D229" i="1" s="1"/>
  <c r="G83" i="5"/>
  <c r="G82" i="5"/>
  <c r="G81" i="5"/>
  <c r="G80" i="5"/>
  <c r="F78" i="5"/>
  <c r="E78" i="5"/>
  <c r="D78" i="5"/>
  <c r="G58" i="5"/>
  <c r="F58" i="5"/>
  <c r="E58" i="5"/>
  <c r="D58" i="5"/>
  <c r="G42" i="5"/>
  <c r="F42" i="5"/>
  <c r="E42" i="5"/>
  <c r="D42" i="5"/>
  <c r="H13" i="5"/>
  <c r="G180" i="4"/>
  <c r="D198" i="1" s="1"/>
  <c r="G171" i="4"/>
  <c r="D194" i="1" s="1"/>
  <c r="G170" i="4"/>
  <c r="G169" i="4"/>
  <c r="G168" i="4"/>
  <c r="G167" i="4"/>
  <c r="G166" i="4"/>
  <c r="I166" i="4" s="1"/>
  <c r="G165" i="4"/>
  <c r="D191" i="1" s="1"/>
  <c r="G164" i="4"/>
  <c r="G163" i="4"/>
  <c r="D190" i="1" s="1"/>
  <c r="H161" i="4"/>
  <c r="F161" i="4"/>
  <c r="E161" i="4"/>
  <c r="D161" i="4"/>
  <c r="I156" i="4"/>
  <c r="J156" i="4" s="1"/>
  <c r="G155" i="4"/>
  <c r="I154" i="4"/>
  <c r="J154" i="4" s="1"/>
  <c r="G153" i="4"/>
  <c r="D185" i="1" s="1"/>
  <c r="H149" i="4"/>
  <c r="F149" i="4"/>
  <c r="E149" i="4"/>
  <c r="D149" i="4"/>
  <c r="G148" i="4"/>
  <c r="G147" i="4"/>
  <c r="D182" i="1" s="1"/>
  <c r="G146" i="4"/>
  <c r="G145" i="4"/>
  <c r="G144" i="4"/>
  <c r="G143" i="4"/>
  <c r="G142" i="4"/>
  <c r="G141" i="4"/>
  <c r="D179" i="1" s="1"/>
  <c r="G140" i="4"/>
  <c r="I140" i="4" s="1"/>
  <c r="J140" i="4" s="1"/>
  <c r="G139" i="4"/>
  <c r="G135" i="4"/>
  <c r="D176" i="1" s="1"/>
  <c r="G134" i="4"/>
  <c r="G133" i="4"/>
  <c r="D175" i="1" s="1"/>
  <c r="G132" i="4"/>
  <c r="G131" i="4"/>
  <c r="H129" i="4"/>
  <c r="F129" i="4"/>
  <c r="E129" i="4"/>
  <c r="D129" i="4"/>
  <c r="G128" i="4"/>
  <c r="G127" i="4"/>
  <c r="G126" i="4"/>
  <c r="G124" i="4"/>
  <c r="D171" i="1" s="1"/>
  <c r="G123" i="4"/>
  <c r="G122" i="4"/>
  <c r="D170" i="1" s="1"/>
  <c r="G121" i="4"/>
  <c r="G120" i="4"/>
  <c r="G119" i="4"/>
  <c r="G118" i="4"/>
  <c r="G117" i="4"/>
  <c r="G116" i="4"/>
  <c r="G115" i="4"/>
  <c r="D167" i="1" s="1"/>
  <c r="G114" i="4"/>
  <c r="G113" i="4"/>
  <c r="H111" i="4"/>
  <c r="F111" i="4"/>
  <c r="E111" i="4"/>
  <c r="D111" i="4"/>
  <c r="G109" i="4"/>
  <c r="D164" i="1" s="1"/>
  <c r="G107" i="4"/>
  <c r="D163" i="1" s="1"/>
  <c r="G106" i="4"/>
  <c r="G105" i="4"/>
  <c r="D162" i="1" s="1"/>
  <c r="G100" i="4"/>
  <c r="G95" i="4"/>
  <c r="D158" i="1" s="1"/>
  <c r="G93" i="4"/>
  <c r="G91" i="4"/>
  <c r="H89" i="4"/>
  <c r="F89" i="4"/>
  <c r="E89" i="4"/>
  <c r="D89" i="4"/>
  <c r="G85" i="4"/>
  <c r="D153" i="1" s="1"/>
  <c r="G84" i="4"/>
  <c r="G83" i="4"/>
  <c r="D152" i="1" s="1"/>
  <c r="G82" i="4"/>
  <c r="G81" i="4"/>
  <c r="D151" i="1" s="1"/>
  <c r="G80" i="4"/>
  <c r="G79" i="4"/>
  <c r="D150" i="1" s="1"/>
  <c r="G77" i="4"/>
  <c r="D149" i="1" s="1"/>
  <c r="G76" i="4"/>
  <c r="G75" i="4"/>
  <c r="G74" i="4"/>
  <c r="G73" i="4"/>
  <c r="G72" i="4"/>
  <c r="G71" i="4"/>
  <c r="F69" i="4"/>
  <c r="E69" i="4"/>
  <c r="D69" i="4"/>
  <c r="G67" i="4"/>
  <c r="D144" i="1" s="1"/>
  <c r="G66" i="4"/>
  <c r="G65" i="4"/>
  <c r="G64" i="4"/>
  <c r="G63" i="4"/>
  <c r="G62" i="4"/>
  <c r="G61" i="4"/>
  <c r="D141" i="1" s="1"/>
  <c r="G60" i="4"/>
  <c r="G59" i="4"/>
  <c r="G58" i="4"/>
  <c r="G57" i="4"/>
  <c r="D139" i="1" s="1"/>
  <c r="G56" i="4"/>
  <c r="G54" i="4"/>
  <c r="D138" i="1" s="1"/>
  <c r="G53" i="4"/>
  <c r="G52" i="4"/>
  <c r="D137" i="1" s="1"/>
  <c r="G50" i="4"/>
  <c r="D136" i="1" s="1"/>
  <c r="F47" i="4"/>
  <c r="E47" i="4"/>
  <c r="D47" i="4"/>
  <c r="G45" i="4"/>
  <c r="D134" i="1" s="1"/>
  <c r="G44" i="4"/>
  <c r="G43" i="4"/>
  <c r="G42" i="4"/>
  <c r="G41" i="4"/>
  <c r="G40" i="4"/>
  <c r="G39" i="4"/>
  <c r="D131" i="1" s="1"/>
  <c r="G38" i="4"/>
  <c r="G37" i="4"/>
  <c r="D130" i="1" s="1"/>
  <c r="G36" i="4"/>
  <c r="G35" i="4"/>
  <c r="G34" i="4"/>
  <c r="G33" i="4"/>
  <c r="G32" i="4"/>
  <c r="G31" i="4"/>
  <c r="F27" i="4"/>
  <c r="E27" i="4"/>
  <c r="D27" i="4"/>
  <c r="G23" i="4"/>
  <c r="G21" i="4"/>
  <c r="D122" i="1" s="1"/>
  <c r="G20" i="4"/>
  <c r="G19" i="4"/>
  <c r="D121" i="1" s="1"/>
  <c r="G18" i="4"/>
  <c r="G17" i="4"/>
  <c r="D120" i="1" s="1"/>
  <c r="G15" i="4"/>
  <c r="G11" i="4"/>
  <c r="D117" i="1" s="1"/>
  <c r="G10" i="4"/>
  <c r="G9" i="4"/>
  <c r="D116" i="1" s="1"/>
  <c r="H7" i="4"/>
  <c r="F7" i="4"/>
  <c r="E7" i="4"/>
  <c r="D7" i="4"/>
  <c r="E11" i="9" l="1"/>
  <c r="D8" i="7"/>
  <c r="G52" i="7"/>
  <c r="G11" i="9"/>
  <c r="H5" i="4"/>
  <c r="F13" i="5"/>
  <c r="D13" i="5"/>
  <c r="I33" i="4"/>
  <c r="J33" i="4" s="1"/>
  <c r="D128" i="1"/>
  <c r="I102" i="4"/>
  <c r="J102" i="4" s="1"/>
  <c r="D156" i="1"/>
  <c r="I13" i="6"/>
  <c r="J13" i="6" s="1"/>
  <c r="D286" i="1"/>
  <c r="D285" i="1" s="1"/>
  <c r="D284" i="1" s="1"/>
  <c r="I22" i="4"/>
  <c r="J22" i="4" s="1"/>
  <c r="D123" i="1"/>
  <c r="I82" i="4"/>
  <c r="J82" i="4" s="1"/>
  <c r="D146" i="1"/>
  <c r="I92" i="4"/>
  <c r="J92" i="4" s="1"/>
  <c r="D157" i="1"/>
  <c r="I113" i="4"/>
  <c r="J113" i="4" s="1"/>
  <c r="D166" i="1"/>
  <c r="I131" i="4"/>
  <c r="J131" i="4" s="1"/>
  <c r="D174" i="1"/>
  <c r="E13" i="5"/>
  <c r="H33" i="9"/>
  <c r="D442" i="1"/>
  <c r="D441" i="1" s="1"/>
  <c r="G27" i="4"/>
  <c r="I27" i="4" s="1"/>
  <c r="J27" i="4" s="1"/>
  <c r="D127" i="1"/>
  <c r="G129" i="4"/>
  <c r="I129" i="4" s="1"/>
  <c r="J129" i="4" s="1"/>
  <c r="D178" i="1"/>
  <c r="G53" i="6"/>
  <c r="I26" i="4"/>
  <c r="J26" i="4" s="1"/>
  <c r="D119" i="1"/>
  <c r="I97" i="4"/>
  <c r="J97" i="4" s="1"/>
  <c r="D160" i="1"/>
  <c r="G78" i="5"/>
  <c r="G13" i="5" s="1"/>
  <c r="I13" i="5" s="1"/>
  <c r="D227" i="1"/>
  <c r="F11" i="9"/>
  <c r="G41" i="6"/>
  <c r="E9" i="6"/>
  <c r="D9" i="6"/>
  <c r="F9" i="6"/>
  <c r="G77" i="6"/>
  <c r="G107" i="6"/>
  <c r="G57" i="6"/>
  <c r="G97" i="6"/>
  <c r="G10" i="7"/>
  <c r="G31" i="7"/>
  <c r="I11" i="6"/>
  <c r="I9" i="6" s="1"/>
  <c r="G11" i="6"/>
  <c r="G161" i="4"/>
  <c r="G47" i="4"/>
  <c r="F5" i="4"/>
  <c r="E5" i="4"/>
  <c r="D5" i="4"/>
  <c r="G7" i="4"/>
  <c r="I7" i="4" s="1"/>
  <c r="J7" i="4" s="1"/>
  <c r="G149" i="4"/>
  <c r="I149" i="4" s="1"/>
  <c r="J149" i="4" s="1"/>
  <c r="G111" i="4"/>
  <c r="I111" i="4" s="1"/>
  <c r="J111" i="4" s="1"/>
  <c r="G89" i="4"/>
  <c r="I89" i="4" s="1"/>
  <c r="J89" i="4" s="1"/>
  <c r="G69" i="4"/>
  <c r="I69" i="4" s="1"/>
  <c r="J69" i="4" s="1"/>
  <c r="J166" i="4"/>
  <c r="J161" i="4" s="1"/>
  <c r="I161" i="4"/>
  <c r="G154" i="3"/>
  <c r="D113" i="1" s="1"/>
  <c r="G151" i="3"/>
  <c r="D112" i="1" s="1"/>
  <c r="G148" i="3"/>
  <c r="D111" i="1" s="1"/>
  <c r="G147" i="3"/>
  <c r="G145" i="3"/>
  <c r="D110" i="1" s="1"/>
  <c r="G142" i="3"/>
  <c r="D109" i="1" s="1"/>
  <c r="G139" i="3"/>
  <c r="D108" i="1" s="1"/>
  <c r="G136" i="3"/>
  <c r="D107" i="1" s="1"/>
  <c r="G135" i="3"/>
  <c r="G134" i="3"/>
  <c r="D106" i="1" s="1"/>
  <c r="G133" i="3"/>
  <c r="G132" i="3"/>
  <c r="H130" i="3"/>
  <c r="F130" i="3"/>
  <c r="E130" i="3"/>
  <c r="D130" i="3"/>
  <c r="G127" i="3"/>
  <c r="D103" i="1" s="1"/>
  <c r="G126" i="3"/>
  <c r="G125" i="3"/>
  <c r="D102" i="1" s="1"/>
  <c r="G124" i="3"/>
  <c r="G123" i="3"/>
  <c r="F121" i="3"/>
  <c r="E121" i="3"/>
  <c r="D121" i="3"/>
  <c r="G118" i="3"/>
  <c r="D99" i="1" s="1"/>
  <c r="G117" i="3"/>
  <c r="G116" i="3"/>
  <c r="D98" i="1" s="1"/>
  <c r="G114" i="3"/>
  <c r="D97" i="1" s="1"/>
  <c r="G112" i="3"/>
  <c r="D96" i="1" s="1"/>
  <c r="G110" i="3"/>
  <c r="D95" i="1" s="1"/>
  <c r="F108" i="3"/>
  <c r="E108" i="3"/>
  <c r="D108" i="3"/>
  <c r="G104" i="3"/>
  <c r="F102" i="3"/>
  <c r="E102" i="3"/>
  <c r="D102" i="3"/>
  <c r="G100" i="3"/>
  <c r="D90" i="1" s="1"/>
  <c r="G99" i="3"/>
  <c r="G98" i="3"/>
  <c r="D89" i="1" s="1"/>
  <c r="G97" i="3"/>
  <c r="G96" i="3"/>
  <c r="D88" i="1" s="1"/>
  <c r="G95" i="3"/>
  <c r="G94" i="3"/>
  <c r="D87" i="1" s="1"/>
  <c r="G93" i="3"/>
  <c r="G92" i="3"/>
  <c r="D86" i="1" s="1"/>
  <c r="G91" i="3"/>
  <c r="G90" i="3"/>
  <c r="D85" i="1" s="1"/>
  <c r="G89" i="3"/>
  <c r="G88" i="3"/>
  <c r="F85" i="3"/>
  <c r="E85" i="3"/>
  <c r="D85" i="3"/>
  <c r="G82" i="3"/>
  <c r="D82" i="1" s="1"/>
  <c r="G81" i="3"/>
  <c r="G80" i="3"/>
  <c r="D81" i="1" s="1"/>
  <c r="G79" i="3"/>
  <c r="G78" i="3"/>
  <c r="D80" i="1" s="1"/>
  <c r="G77" i="3"/>
  <c r="G76" i="3"/>
  <c r="D79" i="1" s="1"/>
  <c r="G75" i="3"/>
  <c r="G74" i="3"/>
  <c r="D78" i="1" s="1"/>
  <c r="G73" i="3"/>
  <c r="G72" i="3"/>
  <c r="D77" i="1" s="1"/>
  <c r="G71" i="3"/>
  <c r="G70" i="3"/>
  <c r="D76" i="1" s="1"/>
  <c r="G69" i="3"/>
  <c r="G68" i="3"/>
  <c r="D75" i="1" s="1"/>
  <c r="G67" i="3"/>
  <c r="G66" i="3"/>
  <c r="D74" i="1" s="1"/>
  <c r="F64" i="3"/>
  <c r="E64" i="3"/>
  <c r="D64" i="3"/>
  <c r="G51" i="3"/>
  <c r="D68" i="1" s="1"/>
  <c r="G50" i="3"/>
  <c r="G49" i="3"/>
  <c r="G48" i="3"/>
  <c r="G47" i="3"/>
  <c r="G46" i="3"/>
  <c r="G45" i="3"/>
  <c r="G44" i="3"/>
  <c r="G43" i="3"/>
  <c r="D65" i="1" s="1"/>
  <c r="L37" i="3"/>
  <c r="K37" i="3"/>
  <c r="J37" i="3"/>
  <c r="I37" i="3"/>
  <c r="H37" i="3"/>
  <c r="F37" i="3"/>
  <c r="E37" i="3"/>
  <c r="D37" i="3"/>
  <c r="G36" i="3"/>
  <c r="G35" i="3"/>
  <c r="D62" i="1" s="1"/>
  <c r="G34" i="3"/>
  <c r="G33" i="3"/>
  <c r="D61" i="1" s="1"/>
  <c r="G32" i="3"/>
  <c r="G31" i="3"/>
  <c r="H29" i="3"/>
  <c r="F29" i="3"/>
  <c r="E29" i="3"/>
  <c r="D29" i="3"/>
  <c r="G26" i="3"/>
  <c r="G25" i="3"/>
  <c r="G24" i="3"/>
  <c r="D57" i="1" s="1"/>
  <c r="G23" i="3"/>
  <c r="G22" i="3"/>
  <c r="G21" i="3"/>
  <c r="G20" i="3"/>
  <c r="D55" i="1" s="1"/>
  <c r="G19" i="3"/>
  <c r="G18" i="3"/>
  <c r="D54" i="1" s="1"/>
  <c r="G17" i="3"/>
  <c r="G16" i="3"/>
  <c r="D53" i="1" s="1"/>
  <c r="G15" i="3"/>
  <c r="G14" i="3"/>
  <c r="D52" i="1" s="1"/>
  <c r="G13" i="3"/>
  <c r="G12" i="3"/>
  <c r="H9" i="3"/>
  <c r="F9" i="3"/>
  <c r="E9" i="3"/>
  <c r="D9" i="3"/>
  <c r="D19" i="1"/>
  <c r="G90" i="2"/>
  <c r="F90" i="2"/>
  <c r="E90" i="2"/>
  <c r="D90" i="2"/>
  <c r="G78" i="2"/>
  <c r="G77" i="2"/>
  <c r="F77" i="2"/>
  <c r="E77" i="2"/>
  <c r="D77" i="2"/>
  <c r="G75" i="2"/>
  <c r="I75" i="2" s="1"/>
  <c r="J75" i="2" s="1"/>
  <c r="G71" i="2"/>
  <c r="D41" i="1" s="1"/>
  <c r="G69" i="2"/>
  <c r="D40" i="1" s="1"/>
  <c r="G68" i="2"/>
  <c r="G67" i="2"/>
  <c r="D39" i="1" s="1"/>
  <c r="G66" i="2"/>
  <c r="G65" i="2"/>
  <c r="F63" i="2"/>
  <c r="E63" i="2"/>
  <c r="D63" i="2"/>
  <c r="G57" i="2"/>
  <c r="I57" i="2" s="1"/>
  <c r="J57" i="2" s="1"/>
  <c r="G55" i="2"/>
  <c r="I55" i="2" s="1"/>
  <c r="J55" i="2" s="1"/>
  <c r="H53" i="2"/>
  <c r="F53" i="2"/>
  <c r="E53" i="2"/>
  <c r="D53" i="2"/>
  <c r="G48" i="2"/>
  <c r="D30" i="1" s="1"/>
  <c r="G47" i="2"/>
  <c r="G46" i="2"/>
  <c r="G45" i="2"/>
  <c r="G44" i="2"/>
  <c r="G43" i="2"/>
  <c r="G42" i="2"/>
  <c r="G41" i="2"/>
  <c r="I36" i="2" s="1"/>
  <c r="J36" i="2" s="1"/>
  <c r="G37" i="2"/>
  <c r="I37" i="2" s="1"/>
  <c r="J37" i="2" s="1"/>
  <c r="G35" i="2"/>
  <c r="I39" i="2" s="1"/>
  <c r="J39" i="2" s="1"/>
  <c r="H33" i="2"/>
  <c r="H12" i="2" s="1"/>
  <c r="F33" i="2"/>
  <c r="E33" i="2"/>
  <c r="D33" i="2"/>
  <c r="G32" i="2"/>
  <c r="G31" i="2"/>
  <c r="G30" i="2"/>
  <c r="G29" i="2"/>
  <c r="G28" i="2"/>
  <c r="D21" i="1" s="1"/>
  <c r="G27" i="2"/>
  <c r="D20" i="1" s="1"/>
  <c r="G25" i="2"/>
  <c r="F23" i="2"/>
  <c r="E23" i="2"/>
  <c r="D23" i="2"/>
  <c r="G19" i="2"/>
  <c r="I19" i="2" s="1"/>
  <c r="J19" i="2" s="1"/>
  <c r="J14" i="2" s="1"/>
  <c r="F14" i="2"/>
  <c r="E14" i="2"/>
  <c r="D14" i="2"/>
  <c r="D33" i="1" l="1"/>
  <c r="D24" i="1"/>
  <c r="D43" i="1"/>
  <c r="G14" i="2"/>
  <c r="I14" i="2" s="1"/>
  <c r="D16" i="1"/>
  <c r="D25" i="1"/>
  <c r="H7" i="3"/>
  <c r="I12" i="3"/>
  <c r="J12" i="3" s="1"/>
  <c r="D51" i="1"/>
  <c r="I31" i="3"/>
  <c r="J31" i="3" s="1"/>
  <c r="D60" i="1"/>
  <c r="H11" i="9"/>
  <c r="I22" i="3"/>
  <c r="J22" i="3" s="1"/>
  <c r="D56" i="1"/>
  <c r="G85" i="3"/>
  <c r="D84" i="1"/>
  <c r="G102" i="3"/>
  <c r="D92" i="1"/>
  <c r="I132" i="3"/>
  <c r="J132" i="3" s="1"/>
  <c r="D105" i="1"/>
  <c r="D27" i="1"/>
  <c r="G29" i="3"/>
  <c r="G9" i="6"/>
  <c r="G8" i="7"/>
  <c r="G5" i="4"/>
  <c r="I5" i="4"/>
  <c r="G130" i="3"/>
  <c r="G108" i="3"/>
  <c r="F7" i="3"/>
  <c r="E7" i="3"/>
  <c r="D7" i="3"/>
  <c r="G9" i="3"/>
  <c r="G121" i="3"/>
  <c r="G64" i="3"/>
  <c r="G37" i="3"/>
  <c r="I130" i="3"/>
  <c r="J130" i="3" s="1"/>
  <c r="E12" i="2"/>
  <c r="F12" i="2"/>
  <c r="G63" i="2"/>
  <c r="D12" i="2"/>
  <c r="J33" i="2"/>
  <c r="G23" i="2"/>
  <c r="G33" i="2"/>
  <c r="J53" i="2"/>
  <c r="I33" i="2"/>
  <c r="G53" i="2"/>
  <c r="I53" i="2"/>
  <c r="I29" i="3" l="1"/>
  <c r="J29" i="3" s="1"/>
  <c r="I9" i="3"/>
  <c r="I7" i="3" s="1"/>
  <c r="G7" i="3"/>
  <c r="G12" i="2"/>
  <c r="I12" i="2" s="1"/>
  <c r="D362" i="1"/>
  <c r="D353" i="1"/>
  <c r="J9" i="3" l="1"/>
  <c r="D63" i="1"/>
  <c r="E68" i="1" l="1"/>
  <c r="E65" i="1"/>
  <c r="F284" i="1" l="1"/>
  <c r="F12" i="1"/>
  <c r="D462" i="1"/>
  <c r="D431" i="1"/>
  <c r="D430" i="1"/>
  <c r="D421" i="1"/>
  <c r="D413" i="1" s="1"/>
  <c r="D344" i="1"/>
  <c r="D343" i="1" s="1"/>
  <c r="D334" i="1"/>
  <c r="D234" i="1"/>
  <c r="D226" i="1" s="1"/>
  <c r="D183" i="1"/>
  <c r="D155" i="1"/>
  <c r="D145" i="1"/>
  <c r="D135" i="1"/>
  <c r="D125" i="1"/>
  <c r="D101" i="1"/>
  <c r="D94" i="1"/>
  <c r="D91" i="1"/>
  <c r="D83" i="1"/>
  <c r="D59" i="1"/>
  <c r="D50" i="1"/>
  <c r="D37" i="1"/>
  <c r="D32" i="1"/>
  <c r="D18" i="1"/>
  <c r="D13" i="1"/>
  <c r="E16" i="1" s="1"/>
  <c r="F333" i="1" l="1"/>
  <c r="F300" i="1"/>
  <c r="D104" i="1"/>
  <c r="E112" i="1" s="1"/>
  <c r="D165" i="1"/>
  <c r="E166" i="1" s="1"/>
  <c r="D189" i="1"/>
  <c r="E191" i="1" s="1"/>
  <c r="E362" i="1"/>
  <c r="E353" i="1"/>
  <c r="E344" i="1"/>
  <c r="D199" i="1"/>
  <c r="E226" i="1" s="1"/>
  <c r="E229" i="1"/>
  <c r="E231" i="1"/>
  <c r="E227" i="1"/>
  <c r="E162" i="1"/>
  <c r="E164" i="1"/>
  <c r="E160" i="1"/>
  <c r="E157" i="1"/>
  <c r="E158" i="1"/>
  <c r="E156" i="1"/>
  <c r="E152" i="1"/>
  <c r="E153" i="1"/>
  <c r="E151" i="1"/>
  <c r="E146" i="1"/>
  <c r="E150" i="1"/>
  <c r="E137" i="1"/>
  <c r="E136" i="1"/>
  <c r="E138" i="1"/>
  <c r="E140" i="1"/>
  <c r="E142" i="1"/>
  <c r="E144" i="1"/>
  <c r="E139" i="1"/>
  <c r="E141" i="1"/>
  <c r="E143" i="1"/>
  <c r="E131" i="1"/>
  <c r="E134" i="1"/>
  <c r="E130" i="1"/>
  <c r="E127" i="1"/>
  <c r="E97" i="1"/>
  <c r="E96" i="1"/>
  <c r="E98" i="1"/>
  <c r="E95" i="1"/>
  <c r="E88" i="1"/>
  <c r="E86" i="1"/>
  <c r="E84" i="1"/>
  <c r="E89" i="1"/>
  <c r="E87" i="1"/>
  <c r="E85" i="1"/>
  <c r="E61" i="1"/>
  <c r="E62" i="1"/>
  <c r="E60" i="1"/>
  <c r="E52" i="1"/>
  <c r="E54" i="1"/>
  <c r="E56" i="1"/>
  <c r="E58" i="1"/>
  <c r="E57" i="1"/>
  <c r="E53" i="1"/>
  <c r="E55" i="1"/>
  <c r="E51" i="1"/>
  <c r="E43" i="1"/>
  <c r="E40" i="1"/>
  <c r="E41" i="1"/>
  <c r="E39" i="1"/>
  <c r="E21" i="1"/>
  <c r="E19" i="1"/>
  <c r="E20" i="1"/>
  <c r="D23" i="1"/>
  <c r="D73" i="1"/>
  <c r="D100" i="1"/>
  <c r="D115" i="1"/>
  <c r="D173" i="1"/>
  <c r="E170" i="1" l="1"/>
  <c r="E105" i="1"/>
  <c r="E194" i="1"/>
  <c r="E110" i="1"/>
  <c r="E108" i="1"/>
  <c r="E107" i="1"/>
  <c r="E106" i="1"/>
  <c r="E111" i="1"/>
  <c r="E182" i="1"/>
  <c r="E178" i="1"/>
  <c r="E174" i="1"/>
  <c r="E179" i="1"/>
  <c r="E176" i="1"/>
  <c r="D114" i="1"/>
  <c r="E165" i="1" s="1"/>
  <c r="E120" i="1"/>
  <c r="E123" i="1"/>
  <c r="E119" i="1"/>
  <c r="E116" i="1"/>
  <c r="E117" i="1"/>
  <c r="E81" i="1"/>
  <c r="E82" i="1"/>
  <c r="E80" i="1"/>
  <c r="E77" i="1"/>
  <c r="E75" i="1"/>
  <c r="E79" i="1"/>
  <c r="E76" i="1"/>
  <c r="E74" i="1"/>
  <c r="D49" i="1"/>
  <c r="E63" i="1" s="1"/>
  <c r="E30" i="1"/>
  <c r="E27" i="1"/>
  <c r="E24" i="1"/>
  <c r="E25" i="1"/>
  <c r="D12" i="1"/>
  <c r="E13" i="1" s="1"/>
  <c r="F13" i="1" s="1"/>
  <c r="F16" i="1" s="1"/>
  <c r="E115" i="1" l="1"/>
  <c r="E183" i="1"/>
  <c r="E125" i="1"/>
  <c r="E135" i="1"/>
  <c r="E155" i="1"/>
  <c r="E173" i="1"/>
  <c r="E189" i="1"/>
  <c r="E145" i="1"/>
  <c r="E83" i="1"/>
  <c r="E100" i="1"/>
  <c r="E94" i="1"/>
  <c r="E59" i="1"/>
  <c r="E104" i="1"/>
  <c r="E73" i="1"/>
  <c r="E91" i="1"/>
  <c r="E50" i="1"/>
  <c r="E23" i="1"/>
  <c r="F23" i="1" s="1"/>
  <c r="F24" i="1" s="1"/>
  <c r="E37" i="1"/>
  <c r="F37" i="1" s="1"/>
  <c r="F40" i="1" s="1"/>
  <c r="D10" i="1"/>
  <c r="E49" i="1" s="1"/>
  <c r="F49" i="1" s="1"/>
  <c r="E18" i="1"/>
  <c r="F18" i="1" s="1"/>
  <c r="F20" i="1" s="1"/>
  <c r="E32" i="1"/>
  <c r="F32" i="1" s="1"/>
  <c r="F33" i="1" s="1"/>
  <c r="F43" i="1"/>
  <c r="F27" i="1" l="1"/>
  <c r="F30" i="1"/>
  <c r="F25" i="1"/>
  <c r="F19" i="1"/>
  <c r="F21" i="1"/>
  <c r="F41" i="1"/>
  <c r="F39" i="1"/>
  <c r="E199" i="1"/>
  <c r="F199" i="1" s="1"/>
  <c r="F226" i="1" s="1"/>
  <c r="F231" i="1" s="1"/>
  <c r="E343" i="1"/>
  <c r="F343" i="1" s="1"/>
  <c r="E114" i="1"/>
  <c r="F114" i="1" s="1"/>
  <c r="F165" i="1" s="1"/>
  <c r="F100" i="1"/>
  <c r="F102" i="1" s="1"/>
  <c r="F91" i="1"/>
  <c r="F92" i="1" s="1"/>
  <c r="F73" i="1"/>
  <c r="F59" i="1"/>
  <c r="F104" i="1"/>
  <c r="F94" i="1"/>
  <c r="F83" i="1"/>
  <c r="F63" i="1"/>
  <c r="F50" i="1"/>
  <c r="F183" i="1" l="1"/>
  <c r="F185" i="1" s="1"/>
  <c r="E432" i="1"/>
  <c r="F115" i="1"/>
  <c r="F119" i="1" s="1"/>
  <c r="F155" i="1"/>
  <c r="F164" i="1" s="1"/>
  <c r="F189" i="1"/>
  <c r="F191" i="1" s="1"/>
  <c r="F145" i="1"/>
  <c r="F153" i="1" s="1"/>
  <c r="F135" i="1"/>
  <c r="F137" i="1" s="1"/>
  <c r="F173" i="1"/>
  <c r="F179" i="1" s="1"/>
  <c r="F125" i="1"/>
  <c r="F130" i="1" s="1"/>
  <c r="F227" i="1"/>
  <c r="F229" i="1"/>
  <c r="F166" i="1"/>
  <c r="F170" i="1"/>
  <c r="F54" i="1"/>
  <c r="F56" i="1"/>
  <c r="F58" i="1"/>
  <c r="F51" i="1"/>
  <c r="F53" i="1"/>
  <c r="F55" i="1"/>
  <c r="F57" i="1"/>
  <c r="F52" i="1"/>
  <c r="F89" i="1"/>
  <c r="F87" i="1"/>
  <c r="F84" i="1"/>
  <c r="F85" i="1"/>
  <c r="F88" i="1"/>
  <c r="F86" i="1"/>
  <c r="F111" i="1"/>
  <c r="F108" i="1"/>
  <c r="F106" i="1"/>
  <c r="F112" i="1"/>
  <c r="F110" i="1"/>
  <c r="F107" i="1"/>
  <c r="F105" i="1"/>
  <c r="F81" i="1"/>
  <c r="F79" i="1"/>
  <c r="F76" i="1"/>
  <c r="F82" i="1"/>
  <c r="F80" i="1"/>
  <c r="F77" i="1"/>
  <c r="F75" i="1"/>
  <c r="F74" i="1"/>
  <c r="F362" i="1"/>
  <c r="F344" i="1"/>
  <c r="F353" i="1"/>
  <c r="F65" i="1"/>
  <c r="F68" i="1"/>
  <c r="F98" i="1"/>
  <c r="F96" i="1"/>
  <c r="F97" i="1"/>
  <c r="F95" i="1"/>
  <c r="F61" i="1"/>
  <c r="F62" i="1"/>
  <c r="F60" i="1"/>
  <c r="F156" i="1" l="1"/>
  <c r="F116" i="1"/>
  <c r="F134" i="1"/>
  <c r="F194" i="1"/>
  <c r="F117" i="1"/>
  <c r="F123" i="1"/>
  <c r="F142" i="1"/>
  <c r="F160" i="1"/>
  <c r="F176" i="1"/>
  <c r="F120" i="1"/>
  <c r="F131" i="1"/>
  <c r="F138" i="1"/>
  <c r="F152" i="1"/>
  <c r="F162" i="1"/>
  <c r="F151" i="1"/>
  <c r="F158" i="1"/>
  <c r="F157" i="1"/>
  <c r="F178" i="1"/>
  <c r="F143" i="1"/>
  <c r="F127" i="1"/>
  <c r="F144" i="1"/>
  <c r="F140" i="1"/>
  <c r="F136" i="1"/>
  <c r="F141" i="1"/>
  <c r="F139" i="1"/>
  <c r="F150" i="1"/>
  <c r="F146" i="1"/>
  <c r="F174" i="1"/>
  <c r="F182" i="1"/>
  <c r="F432" i="1" l="1"/>
</calcChain>
</file>

<file path=xl/sharedStrings.xml><?xml version="1.0" encoding="utf-8"?>
<sst xmlns="http://schemas.openxmlformats.org/spreadsheetml/2006/main" count="912" uniqueCount="841">
  <si>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</si>
  <si>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</si>
  <si>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</si>
  <si>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</si>
  <si>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</si>
  <si>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</si>
  <si>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</si>
  <si>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</si>
  <si>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</si>
  <si>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</si>
  <si>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</si>
  <si>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</si>
  <si>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</si>
  <si>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</si>
  <si>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</si>
  <si>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</si>
  <si>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</si>
  <si>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</si>
  <si>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</si>
  <si>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</si>
  <si>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</si>
  <si>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</si>
  <si>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</si>
  <si>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</si>
  <si>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</si>
  <si>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</si>
  <si>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</si>
  <si>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</si>
  <si>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</si>
  <si>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</si>
  <si>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</si>
  <si>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</si>
  <si>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</si>
  <si>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</si>
  <si>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</si>
  <si>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</si>
  <si>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</si>
  <si>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</si>
  <si>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</si>
  <si>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</si>
  <si>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</si>
  <si>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</si>
  <si>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</si>
  <si>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</si>
  <si>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</si>
  <si>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</si>
  <si>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</si>
  <si>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</si>
  <si>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</si>
  <si>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</si>
  <si>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</si>
  <si>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</si>
  <si>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</si>
  <si>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</si>
  <si>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</si>
  <si>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</si>
  <si>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</si>
  <si>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</si>
  <si>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</si>
  <si>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</si>
  <si>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</si>
  <si>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</si>
  <si>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</si>
  <si>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</si>
  <si>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</si>
  <si>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</si>
  <si>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</si>
  <si>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</si>
  <si>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</si>
  <si>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</si>
  <si>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</si>
  <si>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</si>
  <si>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</si>
  <si>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</si>
  <si>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</si>
  <si>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</si>
  <si>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</si>
  <si>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</si>
  <si>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</si>
  <si>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</si>
  <si>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</si>
  <si>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</si>
  <si>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</si>
  <si>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</si>
  <si>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</si>
  <si>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</si>
  <si>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</si>
  <si>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</si>
  <si>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</si>
  <si>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</si>
  <si>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</si>
  <si>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</si>
  <si>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</si>
  <si>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</si>
  <si>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</si>
  <si>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</si>
  <si>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</si>
  <si>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</si>
  <si>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</si>
  <si>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</si>
  <si>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</si>
  <si>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</si>
  <si>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</si>
  <si>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</si>
  <si>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</si>
  <si>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</si>
  <si>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</si>
  <si>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</si>
  <si>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</si>
  <si>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</si>
  <si>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</si>
  <si>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</si>
  <si>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</si>
  <si>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</si>
  <si>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</si>
  <si>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</si>
  <si>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</si>
  <si>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</si>
  <si>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</si>
  <si>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</si>
  <si>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</si>
  <si>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</si>
  <si>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</si>
  <si>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</si>
  <si>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</si>
  <si>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</si>
  <si>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</si>
  <si>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</si>
  <si>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</si>
  <si>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</si>
  <si>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</si>
  <si>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</si>
  <si>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</si>
  <si>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</si>
  <si>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</si>
  <si>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</si>
  <si>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</si>
  <si>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</si>
  <si>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</si>
  <si>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</si>
  <si>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</si>
  <si>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</si>
  <si>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</si>
  <si>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</si>
  <si>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</si>
  <si>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</si>
  <si>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</si>
  <si>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</si>
  <si>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</si>
  <si>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</si>
  <si>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</si>
  <si>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</si>
  <si>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</si>
  <si>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</si>
  <si>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</si>
  <si>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</si>
  <si>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</si>
  <si>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</si>
  <si>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</si>
  <si>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</si>
  <si>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</si>
  <si>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</si>
  <si>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</si>
  <si>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</si>
  <si>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</si>
  <si>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</si>
  <si>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</si>
  <si>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</si>
  <si>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</si>
  <si>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</si>
  <si>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</si>
  <si>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</si>
  <si>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</si>
  <si>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</si>
  <si>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</si>
  <si>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</si>
  <si>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</si>
  <si>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</si>
  <si>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</si>
  <si>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</si>
  <si>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</si>
  <si>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</si>
  <si>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</si>
  <si>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</si>
  <si>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</si>
  <si>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</si>
  <si>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</si>
  <si>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</si>
  <si>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</si>
  <si>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</si>
  <si>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</si>
  <si>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</si>
  <si>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</si>
  <si>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</si>
  <si>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</si>
  <si>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</si>
  <si>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</si>
  <si>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</si>
  <si>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</si>
  <si>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</si>
  <si>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</si>
  <si>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</si>
  <si>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</si>
  <si>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</si>
  <si>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</si>
  <si>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</si>
  <si>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</si>
  <si>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</si>
  <si>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</si>
  <si>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</si>
  <si>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</si>
  <si>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</si>
  <si>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</si>
  <si>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</si>
  <si>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</si>
  <si>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</si>
  <si>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</si>
  <si>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</si>
  <si>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</si>
  <si>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</si>
  <si>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</si>
  <si>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</si>
  <si>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</si>
  <si>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</si>
  <si>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</si>
  <si>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</si>
  <si>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</si>
  <si>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</si>
  <si>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</si>
  <si>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</si>
  <si>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</si>
  <si>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</si>
  <si>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</si>
  <si>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</si>
  <si>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</si>
  <si>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</si>
  <si>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</si>
  <si>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</si>
  <si>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</si>
  <si>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</si>
  <si>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</si>
  <si>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</si>
  <si>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</si>
  <si>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</si>
  <si>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</si>
  <si>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</si>
  <si>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</si>
  <si>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</si>
  <si>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</si>
  <si>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</si>
  <si>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</si>
  <si>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</si>
  <si>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</si>
  <si>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</si>
  <si>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</si>
  <si>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</si>
  <si>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</si>
  <si>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</si>
  <si>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</si>
  <si>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</si>
  <si>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</si>
  <si>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</si>
  <si>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</si>
  <si>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</si>
  <si>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</si>
  <si>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</si>
  <si>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</si>
  <si>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</si>
  <si>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</si>
  <si>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</si>
  <si>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</si>
  <si>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</si>
  <si>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</si>
  <si>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</si>
  <si>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</si>
  <si>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</si>
  <si>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</si>
  <si>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</si>
  <si>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</si>
  <si>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</si>
  <si>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</si>
  <si>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</si>
  <si>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</si>
  <si>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</si>
  <si>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</si>
  <si>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</si>
  <si>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</si>
  <si>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</si>
  <si>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</si>
  <si>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</si>
  <si>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</si>
  <si>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</si>
  <si>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</si>
  <si>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</si>
  <si>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</si>
  <si>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</si>
  <si>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</si>
  <si>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</si>
  <si>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</si>
  <si>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</si>
  <si>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</si>
  <si>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</si>
  <si>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</si>
  <si>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</si>
  <si>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</si>
  <si>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</si>
  <si>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</si>
  <si>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</si>
  <si>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</si>
  <si>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</si>
  <si>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</si>
  <si>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</si>
  <si>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</si>
  <si>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</si>
  <si>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</si>
  <si>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</si>
  <si>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</si>
  <si>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</si>
  <si>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</si>
  <si>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</si>
  <si>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</si>
  <si>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</si>
  <si>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</si>
  <si>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</si>
  <si>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</si>
  <si>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</si>
  <si>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</si>
  <si>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</si>
  <si>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</si>
  <si>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</si>
  <si>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</si>
  <si>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</si>
  <si>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</si>
  <si>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</si>
  <si>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</si>
  <si>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</si>
  <si>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</si>
  <si>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</si>
  <si>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</si>
  <si>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</si>
  <si>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</si>
  <si>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</si>
  <si>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</si>
  <si>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</si>
  <si>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</si>
  <si>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</si>
  <si>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</si>
  <si>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</si>
  <si>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</si>
  <si>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</si>
  <si>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</si>
  <si>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</si>
  <si>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</si>
  <si>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</si>
  <si>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</si>
  <si>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</si>
  <si>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</si>
  <si>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</si>
  <si>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</si>
  <si>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</si>
  <si>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</si>
  <si>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</si>
  <si>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</si>
  <si>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</si>
  <si>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</si>
  <si>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</si>
  <si>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</si>
  <si>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</si>
  <si>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</si>
  <si>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</si>
  <si>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</si>
  <si>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</si>
  <si>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</si>
  <si>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</si>
  <si>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</si>
  <si>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</si>
  <si>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</si>
  <si>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</si>
  <si>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</si>
  <si>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</si>
  <si>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</si>
  <si>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</si>
  <si>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</si>
  <si>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</si>
  <si>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</si>
  <si>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</si>
  <si>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</si>
  <si>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</si>
  <si>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</si>
  <si>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</si>
  <si>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</si>
  <si>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</si>
  <si>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</si>
  <si>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</si>
  <si>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</si>
  <si>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</si>
  <si>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</si>
  <si>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</si>
  <si>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</si>
  <si>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</si>
  <si>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</si>
  <si>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</si>
  <si>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</si>
  <si>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</si>
  <si>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</si>
  <si>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</si>
  <si>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</si>
  <si>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</si>
  <si>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</si>
  <si>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</si>
  <si>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</si>
  <si>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</si>
  <si>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</si>
  <si>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</si>
  <si>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</si>
  <si>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</si>
  <si>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</si>
  <si>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</si>
  <si>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OCT</t>
  </si>
  <si>
    <t>NOV</t>
  </si>
  <si>
    <t>DIC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</si>
  <si>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</si>
  <si>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</si>
  <si>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</si>
  <si>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</si>
  <si>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</si>
  <si>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</si>
  <si>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</si>
  <si>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</si>
  <si>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</si>
  <si>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</si>
  <si>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</si>
  <si>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</si>
  <si>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</si>
  <si>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</si>
  <si>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</si>
  <si>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</si>
  <si>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</si>
  <si>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</si>
  <si>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</si>
  <si>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</si>
  <si>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</si>
  <si>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</si>
  <si>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</si>
  <si>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</si>
  <si>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</si>
  <si>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</si>
  <si>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</si>
  <si>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</si>
  <si>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</si>
  <si>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</si>
  <si>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</si>
  <si>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</si>
  <si>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</si>
  <si>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</si>
  <si>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</si>
  <si>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</si>
  <si>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</si>
  <si>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</si>
  <si>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</si>
  <si>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</si>
  <si>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</si>
  <si>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</si>
  <si>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</si>
  <si>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</si>
  <si>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</si>
  <si>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</si>
  <si>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</si>
  <si>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</si>
  <si>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</si>
  <si>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</si>
  <si>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</si>
  <si>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</si>
  <si>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</si>
  <si>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</si>
  <si>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</si>
  <si>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</si>
  <si>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</si>
  <si>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</si>
  <si>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</si>
  <si>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</si>
  <si>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</si>
  <si>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</si>
  <si>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</si>
  <si>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</si>
  <si>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</si>
  <si>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</si>
  <si>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</si>
  <si>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</si>
  <si>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</si>
  <si>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</si>
  <si>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</si>
  <si>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</si>
  <si>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</si>
  <si>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</si>
  <si>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</si>
  <si>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</si>
  <si>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</si>
  <si>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</si>
  <si>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</si>
  <si>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</si>
  <si>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</si>
  <si>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</si>
  <si>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</si>
  <si>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</si>
  <si>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</si>
  <si>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</si>
  <si>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</si>
  <si>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</si>
  <si>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</si>
  <si>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</si>
  <si>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</si>
  <si>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</si>
  <si>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</si>
  <si>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</si>
  <si>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</si>
  <si>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</si>
  <si>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</si>
  <si>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</si>
  <si>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</si>
  <si>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</si>
  <si>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</si>
  <si>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</si>
  <si>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</si>
  <si>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</si>
  <si>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</si>
  <si>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</si>
  <si>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</si>
  <si>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</si>
  <si>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</si>
  <si>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</si>
  <si>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</si>
  <si>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</si>
  <si>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</si>
  <si>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</si>
  <si>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</si>
  <si>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</si>
  <si>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</si>
  <si>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</si>
  <si>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</si>
  <si>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</si>
  <si>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</si>
  <si>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</si>
  <si>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</si>
  <si>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</si>
  <si>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</si>
  <si>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</si>
  <si>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</si>
  <si>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</si>
  <si>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</si>
  <si>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</si>
  <si>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</si>
  <si>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</si>
  <si>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</si>
  <si>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</si>
  <si>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</si>
  <si>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</si>
  <si>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</si>
  <si>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</si>
  <si>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</si>
  <si>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</si>
  <si>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</si>
  <si>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</si>
  <si>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</si>
  <si>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</si>
  <si>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</si>
  <si>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</si>
  <si>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</si>
  <si>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</si>
  <si>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</si>
  <si>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</si>
  <si>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</si>
  <si>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</si>
  <si>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</si>
  <si>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</si>
  <si>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</si>
  <si>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</si>
  <si>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</si>
  <si>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</si>
  <si>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</si>
  <si>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</si>
  <si>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</si>
  <si>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</si>
  <si>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</si>
  <si>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</si>
  <si>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</si>
  <si>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</si>
  <si>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</si>
  <si>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</si>
  <si>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</si>
  <si>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</si>
  <si>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</si>
  <si>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</si>
  <si>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</si>
  <si>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</si>
  <si>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</si>
  <si>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</si>
  <si>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</si>
  <si>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</si>
  <si>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</si>
  <si>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</si>
  <si>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</si>
  <si>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</si>
  <si>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</si>
  <si>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</si>
  <si>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</si>
  <si>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</si>
  <si>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</si>
  <si>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</si>
  <si>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</si>
  <si>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</si>
  <si>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</si>
  <si>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</si>
  <si>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</si>
  <si>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</si>
  <si>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</si>
  <si>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</si>
  <si>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</si>
  <si>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</si>
  <si>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</si>
  <si>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</si>
  <si>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</si>
  <si>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</si>
  <si>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</si>
  <si>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</si>
  <si>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</si>
  <si>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</si>
  <si>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</si>
  <si>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</si>
  <si>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</si>
  <si>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</si>
  <si>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</si>
  <si>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</si>
  <si>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</si>
  <si>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</si>
  <si>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</si>
  <si>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</si>
  <si>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</si>
  <si>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</si>
  <si>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</si>
  <si>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</si>
  <si>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</si>
  <si>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</si>
  <si>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</si>
  <si>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</si>
  <si>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</si>
  <si>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</si>
  <si>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</si>
  <si>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</si>
  <si>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</si>
  <si>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</si>
  <si>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</si>
  <si>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</si>
  <si>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</si>
  <si>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</si>
  <si>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</si>
  <si>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</si>
  <si>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</si>
  <si>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</si>
  <si>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</si>
  <si>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</si>
  <si>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</si>
  <si>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</si>
  <si>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</si>
  <si>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</si>
  <si>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</si>
  <si>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</si>
  <si>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</si>
  <si>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</si>
  <si>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</si>
  <si>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</si>
  <si>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</si>
  <si>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</si>
  <si>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</si>
  <si>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</si>
  <si>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</si>
  <si>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</si>
  <si>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</si>
  <si>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</si>
  <si>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</si>
  <si>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</si>
  <si>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</si>
  <si>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</si>
  <si>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</si>
  <si>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</si>
  <si>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</si>
  <si>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</si>
  <si>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</si>
  <si>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</si>
  <si>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</si>
  <si>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</si>
  <si>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</si>
  <si>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</si>
  <si>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</si>
  <si>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</si>
  <si>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</si>
  <si>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</si>
  <si>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</si>
  <si>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</si>
  <si>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</si>
  <si>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</si>
  <si>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</si>
  <si>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</si>
  <si>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</si>
  <si>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</si>
  <si>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</si>
  <si>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</si>
  <si>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</si>
  <si>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</si>
  <si>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</si>
  <si>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</si>
  <si>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</si>
  <si>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</si>
  <si>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</si>
  <si>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</si>
  <si>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</si>
  <si>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</si>
  <si>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</si>
  <si>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</si>
  <si>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</si>
  <si>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</si>
  <si>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</si>
  <si>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</si>
  <si>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</si>
  <si>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</si>
  <si>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</si>
  <si>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</si>
  <si>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</si>
  <si>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</si>
  <si>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</si>
  <si>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</si>
  <si>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</si>
  <si>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</si>
  <si>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</si>
  <si>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</si>
  <si>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</si>
  <si>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</si>
  <si>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</si>
  <si>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</si>
  <si>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</si>
  <si>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</si>
  <si>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</si>
  <si>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</si>
  <si>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</si>
  <si>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</si>
  <si>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</si>
  <si>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</si>
  <si>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</si>
  <si>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</si>
  <si>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</si>
  <si>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</si>
  <si>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</si>
  <si>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</si>
  <si>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</si>
  <si>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</si>
  <si>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</si>
  <si>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</si>
  <si>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</si>
  <si>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</si>
  <si>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</si>
  <si>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</si>
  <si>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</si>
  <si>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</si>
  <si>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</si>
  <si>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</si>
  <si>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</si>
  <si>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</si>
  <si>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</si>
  <si>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</si>
  <si>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</si>
  <si>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</si>
  <si>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</si>
  <si>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</si>
  <si>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</si>
  <si>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</si>
  <si>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</si>
  <si>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</si>
  <si>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</si>
  <si>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</si>
  <si>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</si>
  <si>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</si>
  <si>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</si>
  <si>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</si>
  <si>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</si>
  <si>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</si>
  <si>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</si>
  <si>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</si>
  <si>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</si>
  <si>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</si>
  <si>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</si>
  <si>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</si>
  <si>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</si>
  <si>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</si>
  <si>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</si>
  <si>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</si>
  <si>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</si>
  <si>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</si>
  <si>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</si>
  <si>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</si>
  <si>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</si>
  <si>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</si>
  <si>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</si>
  <si>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</si>
  <si>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</si>
  <si>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</si>
  <si>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</si>
  <si>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</si>
  <si>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</si>
  <si>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</si>
  <si>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</si>
  <si>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</si>
  <si>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</si>
  <si>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</si>
  <si>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</si>
  <si>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</si>
  <si>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</si>
  <si>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</si>
  <si>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</si>
  <si>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</si>
  <si>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</si>
  <si>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</si>
  <si>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</si>
  <si>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</si>
  <si>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</si>
  <si>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</si>
  <si>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</si>
  <si>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</si>
  <si>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</si>
  <si>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</si>
  <si>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</si>
  <si>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</si>
  <si>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</si>
  <si>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</si>
  <si>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</si>
  <si>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</si>
  <si>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</si>
  <si>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</si>
  <si>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</si>
  <si>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</si>
  <si>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</si>
  <si>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4TO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</si>
</sst>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0.0000000000000%"/>
    <numFmt numFmtId="167" formatCode="0.0000"/>
    <numFmt numFmtId="168" formatCode="0.000000000000%"/>
    <numFmt numFmtId="169" formatCode="0.000000000000000%"/>
    <numFmt numFmtId="170" formatCode="#,##0.00_ ;\-#,##0.00\ "/>
    <numFmt numFmtId="171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2"/>
    <xf numFmtId="0" fontId="1" fillId="0" borderId="1" xfId="2" applyBorder="1"/>
    <xf numFmtId="0" fontId="1" fillId="0" borderId="2" xfId="2" applyBorder="1"/>
    <xf numFmtId="41" fontId="1" fillId="0" borderId="3" xfId="2" applyNumberFormat="1" applyBorder="1"/>
    <xf numFmtId="0" fontId="1" fillId="0" borderId="0" xfId="2" applyBorder="1"/>
    <xf numFmtId="43" fontId="1" fillId="0" borderId="0" xfId="2" applyNumberFormat="1" applyBorder="1"/>
    <xf numFmtId="43" fontId="1" fillId="0" borderId="0" xfId="2" applyNumberFormat="1"/>
    <xf numFmtId="0" fontId="2" fillId="0" borderId="0" xfId="2" applyFont="1" applyBorder="1" applyAlignment="1">
      <alignment horizontal="center"/>
    </xf>
    <xf numFmtId="164" fontId="2" fillId="0" borderId="5" xfId="2" applyNumberFormat="1" applyFont="1" applyBorder="1"/>
    <xf numFmtId="4" fontId="1" fillId="0" borderId="0" xfId="2" applyNumberFormat="1" applyBorder="1"/>
    <xf numFmtId="41" fontId="1" fillId="0" borderId="0" xfId="2" applyNumberFormat="1" applyBorder="1"/>
    <xf numFmtId="0" fontId="1" fillId="0" borderId="4" xfId="2" applyBorder="1"/>
    <xf numFmtId="164" fontId="1" fillId="0" borderId="5" xfId="2" applyNumberFormat="1" applyBorder="1"/>
    <xf numFmtId="0" fontId="4" fillId="0" borderId="4" xfId="2" applyFont="1" applyBorder="1"/>
    <xf numFmtId="9" fontId="1" fillId="0" borderId="0" xfId="1" applyBorder="1"/>
    <xf numFmtId="4" fontId="1" fillId="0" borderId="0" xfId="2" applyNumberFormat="1"/>
    <xf numFmtId="0" fontId="5" fillId="0" borderId="4" xfId="2" applyFont="1" applyBorder="1"/>
    <xf numFmtId="0" fontId="5" fillId="0" borderId="0" xfId="2" applyFont="1" applyBorder="1"/>
    <xf numFmtId="164" fontId="1" fillId="0" borderId="5" xfId="2" applyNumberFormat="1" applyFont="1" applyBorder="1"/>
    <xf numFmtId="164" fontId="1" fillId="0" borderId="5" xfId="3" applyNumberFormat="1" applyFont="1" applyBorder="1"/>
    <xf numFmtId="0" fontId="6" fillId="0" borderId="0" xfId="2" applyFont="1" applyBorder="1"/>
    <xf numFmtId="164" fontId="4" fillId="0" borderId="5" xfId="2" applyNumberFormat="1" applyFont="1" applyBorder="1"/>
    <xf numFmtId="4" fontId="6" fillId="0" borderId="0" xfId="2" applyNumberFormat="1" applyFont="1"/>
    <xf numFmtId="0" fontId="6" fillId="0" borderId="0" xfId="2" applyFont="1"/>
    <xf numFmtId="164" fontId="5" fillId="0" borderId="5" xfId="2" applyNumberFormat="1" applyFont="1" applyBorder="1"/>
    <xf numFmtId="9" fontId="5" fillId="0" borderId="0" xfId="1" applyFont="1" applyBorder="1"/>
    <xf numFmtId="4" fontId="5" fillId="0" borderId="0" xfId="2" applyNumberFormat="1" applyFont="1"/>
    <xf numFmtId="0" fontId="5" fillId="0" borderId="0" xfId="2" applyFont="1"/>
    <xf numFmtId="0" fontId="5" fillId="0" borderId="6" xfId="2" applyFont="1" applyBorder="1"/>
    <xf numFmtId="0" fontId="5" fillId="0" borderId="7" xfId="2" applyFont="1" applyBorder="1"/>
    <xf numFmtId="164" fontId="5" fillId="0" borderId="8" xfId="2" applyNumberFormat="1" applyFont="1" applyBorder="1"/>
    <xf numFmtId="0" fontId="5" fillId="0" borderId="0" xfId="2" applyFont="1" applyFill="1" applyBorder="1"/>
    <xf numFmtId="9" fontId="5" fillId="0" borderId="0" xfId="1" applyFont="1"/>
    <xf numFmtId="41" fontId="1" fillId="0" borderId="5" xfId="2" applyNumberFormat="1" applyBorder="1"/>
    <xf numFmtId="164" fontId="7" fillId="0" borderId="5" xfId="2" applyNumberFormat="1" applyFont="1" applyBorder="1"/>
    <xf numFmtId="10" fontId="5" fillId="0" borderId="0" xfId="2" applyNumberFormat="1" applyFont="1"/>
    <xf numFmtId="164" fontId="5" fillId="0" borderId="0" xfId="2" applyNumberFormat="1" applyFont="1" applyBorder="1"/>
    <xf numFmtId="164" fontId="1" fillId="0" borderId="0" xfId="2" applyNumberFormat="1" applyBorder="1"/>
    <xf numFmtId="164" fontId="1" fillId="0" borderId="0" xfId="2" applyNumberFormat="1"/>
    <xf numFmtId="4" fontId="1" fillId="0" borderId="0" xfId="1" applyNumberFormat="1" applyBorder="1"/>
    <xf numFmtId="4" fontId="6" fillId="0" borderId="0" xfId="1" applyNumberFormat="1" applyFont="1" applyBorder="1"/>
    <xf numFmtId="4" fontId="5" fillId="0" borderId="0" xfId="1" applyNumberFormat="1" applyFont="1" applyBorder="1"/>
    <xf numFmtId="4" fontId="5" fillId="0" borderId="0" xfId="1" applyNumberFormat="1" applyFont="1"/>
    <xf numFmtId="10" fontId="1" fillId="0" borderId="0" xfId="1" applyNumberFormat="1" applyBorder="1"/>
    <xf numFmtId="166" fontId="5" fillId="0" borderId="0" xfId="2" applyNumberFormat="1" applyFont="1"/>
    <xf numFmtId="167" fontId="1" fillId="0" borderId="0" xfId="2" applyNumberFormat="1"/>
    <xf numFmtId="168" fontId="5" fillId="0" borderId="0" xfId="1" applyNumberFormat="1" applyFont="1"/>
    <xf numFmtId="169" fontId="1" fillId="0" borderId="0" xfId="2" applyNumberFormat="1" applyBorder="1"/>
    <xf numFmtId="4" fontId="0" fillId="0" borderId="0" xfId="1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37" fontId="8" fillId="0" borderId="0" xfId="7" applyNumberFormat="1" applyFont="1" applyFill="1"/>
    <xf numFmtId="49" fontId="9" fillId="0" borderId="0" xfId="7" applyNumberFormat="1" applyFont="1" applyFill="1"/>
    <xf numFmtId="37" fontId="8" fillId="0" borderId="0" xfId="7" applyNumberFormat="1" applyFill="1"/>
    <xf numFmtId="10" fontId="8" fillId="0" borderId="0" xfId="1" applyNumberFormat="1" applyFont="1" applyFill="1"/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7" xfId="7" applyNumberFormat="1" applyFont="1" applyFill="1" applyBorder="1"/>
    <xf numFmtId="49" fontId="8" fillId="0" borderId="7" xfId="7" applyNumberFormat="1" applyFont="1" applyFill="1" applyBorder="1"/>
    <xf numFmtId="37" fontId="8" fillId="0" borderId="7" xfId="7" applyNumberFormat="1" applyFont="1" applyFill="1" applyBorder="1"/>
    <xf numFmtId="39" fontId="10" fillId="0" borderId="7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4" fontId="8" fillId="0" borderId="0" xfId="1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8" fillId="2" borderId="0" xfId="7" applyNumberFormat="1" applyFont="1" applyFill="1"/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7" xfId="7" applyNumberFormat="1" applyFont="1" applyFill="1" applyBorder="1"/>
    <xf numFmtId="9" fontId="8" fillId="0" borderId="0" xfId="10" applyFont="1" applyFill="1"/>
    <xf numFmtId="37" fontId="14" fillId="0" borderId="0" xfId="7" applyNumberFormat="1" applyFont="1" applyFill="1" applyBorder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9" fontId="12" fillId="0" borderId="0" xfId="10" applyFont="1" applyFill="1"/>
    <xf numFmtId="37" fontId="9" fillId="3" borderId="0" xfId="7" applyNumberFormat="1" applyFont="1" applyFill="1" applyBorder="1"/>
    <xf numFmtId="9" fontId="13" fillId="0" borderId="0" xfId="10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7" fontId="10" fillId="0" borderId="7" xfId="7" applyNumberFormat="1" applyFont="1" applyBorder="1"/>
    <xf numFmtId="49" fontId="8" fillId="0" borderId="7" xfId="7" applyNumberFormat="1" applyFont="1" applyBorder="1"/>
    <xf numFmtId="37" fontId="8" fillId="0" borderId="7" xfId="7" applyNumberFormat="1" applyFont="1" applyBorder="1"/>
    <xf numFmtId="39" fontId="9" fillId="0" borderId="7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9" fontId="12" fillId="0" borderId="0" xfId="7" applyNumberFormat="1" applyFont="1"/>
    <xf numFmtId="39" fontId="8" fillId="0" borderId="0" xfId="7" applyNumberForma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Border="1" applyAlignment="1">
      <alignment horizontal="center"/>
    </xf>
    <xf numFmtId="37" fontId="14" fillId="0" borderId="7" xfId="7" quotePrefix="1" applyNumberFormat="1" applyFont="1" applyFill="1" applyBorder="1" applyAlignment="1">
      <alignment horizontal="left"/>
    </xf>
    <xf numFmtId="37" fontId="9" fillId="0" borderId="7" xfId="7" applyNumberFormat="1" applyFont="1" applyFill="1" applyBorder="1"/>
    <xf numFmtId="37" fontId="10" fillId="0" borderId="7" xfId="7" applyNumberFormat="1" applyFont="1" applyFill="1" applyBorder="1" applyAlignment="1">
      <alignment horizontal="center"/>
    </xf>
    <xf numFmtId="41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0" fillId="0" borderId="0" xfId="1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3" fontId="9" fillId="0" borderId="0" xfId="7" applyNumberFormat="1" applyFont="1"/>
    <xf numFmtId="3" fontId="9" fillId="3" borderId="0" xfId="7" applyNumberFormat="1" applyFont="1" applyFill="1"/>
    <xf numFmtId="10" fontId="8" fillId="0" borderId="0" xfId="1" applyNumberFormat="1" applyFont="1"/>
    <xf numFmtId="3" fontId="11" fillId="0" borderId="0" xfId="7" applyNumberFormat="1" applyFont="1"/>
    <xf numFmtId="37" fontId="10" fillId="0" borderId="0" xfId="7" applyNumberFormat="1" applyFont="1"/>
    <xf numFmtId="37" fontId="9" fillId="0" borderId="0" xfId="7" applyNumberFormat="1" applyFont="1" applyFill="1" applyAlignment="1">
      <alignment vertical="top"/>
    </xf>
    <xf numFmtId="4" fontId="8" fillId="0" borderId="0" xfId="1" applyNumberFormat="1" applyFont="1"/>
    <xf numFmtId="39" fontId="8" fillId="0" borderId="0" xfId="1" applyNumberFormat="1" applyFont="1"/>
    <xf numFmtId="39" fontId="10" fillId="0" borderId="0" xfId="1" applyNumberFormat="1" applyFont="1"/>
    <xf numFmtId="4" fontId="9" fillId="0" borderId="0" xfId="7" applyNumberFormat="1" applyFont="1"/>
    <xf numFmtId="4" fontId="9" fillId="3" borderId="0" xfId="7" applyNumberFormat="1" applyFont="1" applyFill="1"/>
    <xf numFmtId="4" fontId="8" fillId="0" borderId="0" xfId="7" applyNumberFormat="1"/>
    <xf numFmtId="4" fontId="11" fillId="3" borderId="0" xfId="7" applyNumberFormat="1" applyFont="1" applyFill="1"/>
    <xf numFmtId="4" fontId="9" fillId="5" borderId="0" xfId="7" applyNumberFormat="1" applyFont="1" applyFill="1" applyProtection="1">
      <protection locked="0" hidden="1"/>
    </xf>
    <xf numFmtId="4" fontId="11" fillId="0" borderId="0" xfId="7" applyNumberFormat="1" applyFont="1"/>
    <xf numFmtId="4" fontId="9" fillId="0" borderId="0" xfId="7" applyNumberFormat="1" applyFont="1" applyFill="1" applyProtection="1">
      <protection locked="0" hidden="1"/>
    </xf>
    <xf numFmtId="39" fontId="11" fillId="0" borderId="7" xfId="7" applyNumberFormat="1" applyFont="1" applyBorder="1"/>
    <xf numFmtId="4" fontId="11" fillId="0" borderId="0" xfId="7" applyNumberFormat="1" applyFont="1" applyAlignment="1">
      <alignment horizontal="right"/>
    </xf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7" xfId="7" applyNumberFormat="1" applyFont="1" applyFill="1" applyBorder="1" applyProtection="1">
      <protection locked="0" hidden="1"/>
    </xf>
    <xf numFmtId="49" fontId="10" fillId="0" borderId="7" xfId="7" applyNumberFormat="1" applyFont="1" applyFill="1" applyBorder="1" applyProtection="1"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39" fontId="10" fillId="0" borderId="7" xfId="7" applyNumberFormat="1" applyFont="1" applyFill="1" applyBorder="1" applyAlignment="1" applyProtection="1">
      <alignment horizontal="right" vertical="center"/>
      <protection locked="0" hidden="1"/>
    </xf>
    <xf numFmtId="39" fontId="11" fillId="0" borderId="0" xfId="7" applyNumberFormat="1" applyFont="1" applyFill="1" applyProtection="1">
      <protection locked="0" hidden="1"/>
    </xf>
    <xf numFmtId="39" fontId="10" fillId="0" borderId="0" xfId="7" applyNumberFormat="1" applyFont="1" applyFill="1"/>
    <xf numFmtId="171" fontId="8" fillId="0" borderId="0" xfId="7" applyNumberFormat="1" applyFill="1"/>
    <xf numFmtId="170" fontId="13" fillId="0" borderId="0" xfId="7" applyNumberFormat="1" applyFont="1" applyFill="1"/>
    <xf numFmtId="170" fontId="8" fillId="0" borderId="0" xfId="7" applyNumberFormat="1" applyFill="1"/>
    <xf numFmtId="170" fontId="9" fillId="0" borderId="0" xfId="7" applyNumberFormat="1" applyFont="1" applyFill="1"/>
    <xf numFmtId="170" fontId="10" fillId="0" borderId="0" xfId="7" applyNumberFormat="1" applyFont="1" applyFill="1"/>
    <xf numFmtId="10" fontId="1" fillId="0" borderId="0" xfId="1" applyNumberFormat="1"/>
    <xf numFmtId="9" fontId="1" fillId="0" borderId="0" xfId="1" applyNumberFormat="1"/>
    <xf numFmtId="10" fontId="1" fillId="0" borderId="0" xfId="2" applyNumberFormat="1"/>
    <xf numFmtId="10" fontId="6" fillId="0" borderId="0" xfId="1" applyNumberFormat="1" applyFont="1"/>
    <xf numFmtId="10" fontId="5" fillId="0" borderId="0" xfId="1" applyNumberFormat="1" applyFont="1"/>
    <xf numFmtId="43" fontId="6" fillId="0" borderId="0" xfId="2" applyNumberFormat="1" applyFont="1"/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3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aje 3" xfId="12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0</xdr:row>
      <xdr:rowOff>76200</xdr:rowOff>
    </xdr:from>
    <xdr:to>
      <xdr:col>3</xdr:col>
      <xdr:colOff>1000125</xdr:colOff>
      <xdr:row>7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76200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6</xdr:row>
      <xdr:rowOff>171450</xdr:rowOff>
    </xdr:to>
    <xdr:pic>
      <xdr:nvPicPr>
        <xdr:cNvPr id="1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676275</xdr:colOff>
      <xdr:row>275</xdr:row>
      <xdr:rowOff>171450</xdr:rowOff>
    </xdr:to>
    <xdr:pic>
      <xdr:nvPicPr>
        <xdr:cNvPr id="1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237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4038600</xdr:colOff>
      <xdr:row>269</xdr:row>
      <xdr:rowOff>57150</xdr:rowOff>
    </xdr:from>
    <xdr:to>
      <xdr:col>3</xdr:col>
      <xdr:colOff>1000125</xdr:colOff>
      <xdr:row>280</xdr:row>
      <xdr:rowOff>152400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249025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7\PRESUPUESTO%20EJERCIDO%202016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4/Users/pv/AppData/Roaming/Microsoft/Excel/Users/pv/Desktop/presupuesto%202013/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INGRE 2016"/>
      <sheetName val="aportaciones"/>
      <sheetName val="TRANSF, ASIG, SUBS Y OTRAS AYUD"/>
      <sheetName val="PARTICIPACIONES"/>
      <sheetName val="concentrado gastos 2016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4">
          <cell r="P74">
            <v>1381.2</v>
          </cell>
        </row>
        <row r="123">
          <cell r="P123">
            <v>0</v>
          </cell>
        </row>
      </sheetData>
      <sheetData sheetId="7">
        <row r="21">
          <cell r="P21">
            <v>16820</v>
          </cell>
        </row>
      </sheetData>
      <sheetData sheetId="8">
        <row r="94">
          <cell r="P94">
            <v>0</v>
          </cell>
        </row>
      </sheetData>
      <sheetData sheetId="9">
        <row r="43">
          <cell r="P43">
            <v>0</v>
          </cell>
        </row>
        <row r="109">
          <cell r="P109">
            <v>0</v>
          </cell>
        </row>
      </sheetData>
      <sheetData sheetId="10">
        <row r="14">
          <cell r="P14">
            <v>0</v>
          </cell>
        </row>
      </sheetData>
      <sheetData sheetId="11">
        <row r="24">
          <cell r="P24">
            <v>0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>
        <row r="12">
          <cell r="Q12">
            <v>18695000</v>
          </cell>
        </row>
      </sheetData>
      <sheetData sheetId="3">
        <row r="12">
          <cell r="D12">
            <v>265000</v>
          </cell>
        </row>
      </sheetData>
      <sheetData sheetId="4">
        <row r="12">
          <cell r="D12">
            <v>167000</v>
          </cell>
        </row>
      </sheetData>
      <sheetData sheetId="5">
        <row r="9">
          <cell r="Q9">
            <v>17701188</v>
          </cell>
        </row>
      </sheetData>
      <sheetData sheetId="6">
        <row r="16">
          <cell r="D16">
            <v>4450000</v>
          </cell>
        </row>
      </sheetData>
      <sheetData sheetId="7">
        <row r="10">
          <cell r="Q10">
            <v>600000</v>
          </cell>
        </row>
      </sheetData>
      <sheetData sheetId="8">
        <row r="6">
          <cell r="E6">
            <v>1250</v>
          </cell>
        </row>
      </sheetData>
      <sheetData sheetId="9">
        <row r="13">
          <cell r="P13">
            <v>2400000</v>
          </cell>
        </row>
      </sheetData>
      <sheetData sheetId="10">
        <row r="16">
          <cell r="P16">
            <v>480000</v>
          </cell>
        </row>
      </sheetData>
      <sheetData sheetId="11" refreshError="1"/>
      <sheetData sheetId="12">
        <row r="13">
          <cell r="Q13">
            <v>36000</v>
          </cell>
        </row>
        <row r="16">
          <cell r="P16">
            <v>36000</v>
          </cell>
        </row>
      </sheetData>
      <sheetData sheetId="13">
        <row r="17">
          <cell r="E17">
            <v>820000</v>
          </cell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60"/>
  <sheetViews>
    <sheetView topLeftCell="A11" workbookViewId="0">
      <selection activeCell="J37" sqref="J37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bestFit="1" customWidth="1"/>
    <col min="5" max="5" width="20.28515625" style="1" hidden="1" customWidth="1"/>
    <col min="6" max="6" width="14.140625" style="1" hidden="1" customWidth="1"/>
    <col min="7" max="7" width="13.7109375" style="1" hidden="1" customWidth="1"/>
    <col min="8" max="8" width="17.28515625" style="1" bestFit="1" customWidth="1"/>
    <col min="9" max="9" width="13.42578125" style="1" bestFit="1" customWidth="1"/>
    <col min="10" max="16384" width="11.42578125" style="1"/>
  </cols>
  <sheetData>
    <row r="7" spans="1:8" x14ac:dyDescent="0.25">
      <c r="E7" s="46"/>
    </row>
    <row r="8" spans="1:8" ht="15.75" x14ac:dyDescent="0.25">
      <c r="A8" s="215"/>
      <c r="B8" s="215"/>
      <c r="C8" s="215"/>
      <c r="D8" s="215"/>
    </row>
    <row r="9" spans="1:8" x14ac:dyDescent="0.25">
      <c r="A9" s="2"/>
      <c r="B9" s="3"/>
      <c r="C9" s="3"/>
      <c r="D9" s="4"/>
      <c r="E9" s="48"/>
      <c r="F9" s="6"/>
      <c r="G9" s="7"/>
    </row>
    <row r="10" spans="1:8" x14ac:dyDescent="0.25">
      <c r="A10" s="216" t="s">
        <v>0</v>
      </c>
      <c r="B10" s="217"/>
      <c r="C10" s="8"/>
      <c r="D10" s="9">
        <f>+D12+D49+D114+D199+D284+D343+D365+D413+D431</f>
        <v>123479851.43615624</v>
      </c>
      <c r="E10" s="10">
        <v>442218817</v>
      </c>
      <c r="F10" s="11"/>
    </row>
    <row r="11" spans="1:8" x14ac:dyDescent="0.25">
      <c r="A11" s="12"/>
      <c r="B11" s="5"/>
      <c r="C11" s="5"/>
      <c r="D11" s="13"/>
      <c r="E11" s="11">
        <v>2016</v>
      </c>
      <c r="F11" s="5">
        <v>2017</v>
      </c>
    </row>
    <row r="12" spans="1:8" x14ac:dyDescent="0.25">
      <c r="A12" s="14" t="s">
        <v>1</v>
      </c>
      <c r="B12" s="5"/>
      <c r="C12" s="5"/>
      <c r="D12" s="9">
        <f>+D13+D18+D23+D32+D37</f>
        <v>79219639.566156238</v>
      </c>
      <c r="E12" s="44">
        <v>0.64963902931160811</v>
      </c>
      <c r="F12" s="40">
        <f>+E12*E10</f>
        <v>287282603.01920766</v>
      </c>
      <c r="G12" s="16">
        <v>287282603.01920766</v>
      </c>
      <c r="H12" s="211"/>
    </row>
    <row r="13" spans="1:8" ht="16.5" customHeight="1" x14ac:dyDescent="0.25">
      <c r="A13" s="17">
        <v>1100</v>
      </c>
      <c r="B13" s="18" t="s">
        <v>2</v>
      </c>
      <c r="C13" s="18" t="s">
        <v>208</v>
      </c>
      <c r="D13" s="19">
        <f>SUM(D14:D17)</f>
        <v>32564737.606156234</v>
      </c>
      <c r="E13" s="15">
        <f>+D13/$D$12</f>
        <v>0.4110689948161334</v>
      </c>
      <c r="F13" s="40">
        <f>+E13*F12</f>
        <v>118092970.85126798</v>
      </c>
      <c r="G13" s="16">
        <v>132416887.59245098</v>
      </c>
      <c r="H13" s="209"/>
    </row>
    <row r="14" spans="1:8" hidden="1" x14ac:dyDescent="0.25">
      <c r="A14" s="17">
        <v>111</v>
      </c>
      <c r="B14" s="18" t="s">
        <v>3</v>
      </c>
      <c r="C14" s="18"/>
      <c r="D14" s="19">
        <v>0</v>
      </c>
      <c r="E14" s="15"/>
      <c r="F14" s="40"/>
      <c r="G14" s="16"/>
      <c r="H14" s="209"/>
    </row>
    <row r="15" spans="1:8" hidden="1" x14ac:dyDescent="0.25">
      <c r="A15" s="17">
        <v>112</v>
      </c>
      <c r="B15" s="18" t="s">
        <v>4</v>
      </c>
      <c r="C15" s="18"/>
      <c r="D15" s="19">
        <v>0</v>
      </c>
      <c r="E15" s="15"/>
      <c r="F15" s="40"/>
      <c r="G15" s="16"/>
      <c r="H15" s="209"/>
    </row>
    <row r="16" spans="1:8" hidden="1" x14ac:dyDescent="0.25">
      <c r="A16" s="17">
        <v>113</v>
      </c>
      <c r="B16" s="18" t="s">
        <v>5</v>
      </c>
      <c r="C16" s="18"/>
      <c r="D16" s="19">
        <f>+'C-1000'!G19</f>
        <v>32564737.606156234</v>
      </c>
      <c r="E16" s="15">
        <f>+D16/D13</f>
        <v>1</v>
      </c>
      <c r="F16" s="40">
        <f>+F13</f>
        <v>118092970.85126798</v>
      </c>
      <c r="G16" s="16">
        <v>132416887.59245098</v>
      </c>
      <c r="H16" s="209"/>
    </row>
    <row r="17" spans="1:8" hidden="1" x14ac:dyDescent="0.25">
      <c r="A17" s="17">
        <v>114</v>
      </c>
      <c r="B17" s="18" t="s">
        <v>6</v>
      </c>
      <c r="C17" s="18"/>
      <c r="D17" s="19">
        <v>0</v>
      </c>
      <c r="E17" s="15"/>
      <c r="F17" s="40"/>
      <c r="G17" s="16"/>
      <c r="H17" s="209"/>
    </row>
    <row r="18" spans="1:8" x14ac:dyDescent="0.25">
      <c r="A18" s="17">
        <v>1200</v>
      </c>
      <c r="B18" s="18" t="s">
        <v>7</v>
      </c>
      <c r="C18" s="18"/>
      <c r="D18" s="20">
        <f>SUM(D19:D22)</f>
        <v>3503867.8</v>
      </c>
      <c r="E18" s="15">
        <f t="shared" ref="E18:E37" si="0">+D18/$D$12</f>
        <v>4.4229787199093776E-2</v>
      </c>
      <c r="F18" s="40">
        <f>+E18*F12</f>
        <v>12706448.39754129</v>
      </c>
      <c r="G18" s="16">
        <v>14085228.882436117</v>
      </c>
      <c r="H18" s="209"/>
    </row>
    <row r="19" spans="1:8" hidden="1" x14ac:dyDescent="0.25">
      <c r="A19" s="17">
        <v>121</v>
      </c>
      <c r="B19" s="18" t="s">
        <v>8</v>
      </c>
      <c r="C19" s="18"/>
      <c r="D19" s="19">
        <f>+'C-1000'!G25</f>
        <v>431919.73</v>
      </c>
      <c r="E19" s="15">
        <f>+D19/D18</f>
        <v>0.12326941387457598</v>
      </c>
      <c r="F19" s="40">
        <f>+E19*F18</f>
        <v>1566316.44639246</v>
      </c>
      <c r="G19" s="16">
        <v>897212.61385885079</v>
      </c>
      <c r="H19" s="209"/>
    </row>
    <row r="20" spans="1:8" hidden="1" x14ac:dyDescent="0.25">
      <c r="A20" s="17">
        <v>122</v>
      </c>
      <c r="B20" s="18" t="s">
        <v>9</v>
      </c>
      <c r="C20" s="18"/>
      <c r="D20" s="19">
        <f>+'C-1000'!G27</f>
        <v>591122.78</v>
      </c>
      <c r="E20" s="15">
        <f>+D20/D18</f>
        <v>0.16870578850035384</v>
      </c>
      <c r="F20" s="40">
        <f>+E20*F18</f>
        <v>2143651.395946261</v>
      </c>
      <c r="G20" s="16">
        <v>3525516.7613782054</v>
      </c>
      <c r="H20" s="209"/>
    </row>
    <row r="21" spans="1:8" hidden="1" x14ac:dyDescent="0.25">
      <c r="A21" s="17">
        <v>123</v>
      </c>
      <c r="B21" s="18" t="s">
        <v>10</v>
      </c>
      <c r="C21" s="18"/>
      <c r="D21" s="19">
        <f>+'C-1000'!G28</f>
        <v>2480825.29</v>
      </c>
      <c r="E21" s="15">
        <f>+D21/D18</f>
        <v>0.70802479762507031</v>
      </c>
      <c r="F21" s="40">
        <f>+E21*F18</f>
        <v>8996480.5552025717</v>
      </c>
      <c r="G21" s="16">
        <v>9662499.5071990602</v>
      </c>
      <c r="H21" s="209"/>
    </row>
    <row r="22" spans="1:8" hidden="1" x14ac:dyDescent="0.25">
      <c r="A22" s="17">
        <v>124</v>
      </c>
      <c r="B22" s="18" t="s">
        <v>11</v>
      </c>
      <c r="C22" s="18"/>
      <c r="D22" s="19">
        <v>0</v>
      </c>
      <c r="E22" s="15"/>
      <c r="F22" s="40"/>
      <c r="G22" s="16"/>
      <c r="H22" s="209"/>
    </row>
    <row r="23" spans="1:8" x14ac:dyDescent="0.25">
      <c r="A23" s="17">
        <v>1300</v>
      </c>
      <c r="B23" s="18" t="s">
        <v>12</v>
      </c>
      <c r="C23" s="18"/>
      <c r="D23" s="19">
        <f>SUM(D24:D31)</f>
        <v>18679782.59</v>
      </c>
      <c r="E23" s="15">
        <f t="shared" si="0"/>
        <v>0.23579736909053384</v>
      </c>
      <c r="F23" s="40">
        <f>+E23*F12</f>
        <v>67740481.977409422</v>
      </c>
      <c r="G23" s="16">
        <v>53746508.431685843</v>
      </c>
      <c r="H23" s="209"/>
    </row>
    <row r="24" spans="1:8" hidden="1" x14ac:dyDescent="0.25">
      <c r="A24" s="17">
        <v>131</v>
      </c>
      <c r="B24" s="18" t="s">
        <v>13</v>
      </c>
      <c r="C24" s="18"/>
      <c r="D24" s="19">
        <f>+'C-1000'!G35</f>
        <v>1153161.78</v>
      </c>
      <c r="E24" s="15">
        <f>+D24/D23</f>
        <v>6.173314782674888E-2</v>
      </c>
      <c r="F24" s="40">
        <f>+E24*F23</f>
        <v>4181833.1877666339</v>
      </c>
      <c r="G24" s="16">
        <v>4718264.3563581398</v>
      </c>
      <c r="H24" s="209"/>
    </row>
    <row r="25" spans="1:8" hidden="1" x14ac:dyDescent="0.25">
      <c r="A25" s="17">
        <v>132</v>
      </c>
      <c r="B25" s="18" t="s">
        <v>14</v>
      </c>
      <c r="C25" s="18"/>
      <c r="D25" s="19">
        <f>+'C-1000'!G37</f>
        <v>6892503.7699999996</v>
      </c>
      <c r="E25" s="15">
        <f>+D25/D23</f>
        <v>0.36898201233293904</v>
      </c>
      <c r="F25" s="40">
        <f>+E25*F23</f>
        <v>24995019.356427718</v>
      </c>
      <c r="G25" s="16">
        <v>9018976.1636086423</v>
      </c>
      <c r="H25" s="209"/>
    </row>
    <row r="26" spans="1:8" hidden="1" x14ac:dyDescent="0.25">
      <c r="A26" s="17">
        <v>133</v>
      </c>
      <c r="B26" s="18" t="s">
        <v>15</v>
      </c>
      <c r="C26" s="18"/>
      <c r="D26" s="19"/>
      <c r="E26" s="15"/>
      <c r="F26" s="40"/>
      <c r="G26" s="16"/>
      <c r="H26" s="209"/>
    </row>
    <row r="27" spans="1:8" hidden="1" x14ac:dyDescent="0.25">
      <c r="A27" s="17">
        <v>134</v>
      </c>
      <c r="B27" s="18" t="s">
        <v>16</v>
      </c>
      <c r="C27" s="18"/>
      <c r="D27" s="19">
        <f>+'C-1000'!G41</f>
        <v>10631586.75</v>
      </c>
      <c r="E27" s="15">
        <f>+D27/D23</f>
        <v>0.56914938376699808</v>
      </c>
      <c r="F27" s="40">
        <f>+E27*F23</f>
        <v>38554453.573522009</v>
      </c>
      <c r="G27" s="16">
        <v>40002561.786314167</v>
      </c>
      <c r="H27" s="209"/>
    </row>
    <row r="28" spans="1:8" hidden="1" x14ac:dyDescent="0.25">
      <c r="A28" s="17">
        <v>135</v>
      </c>
      <c r="B28" s="18" t="s">
        <v>17</v>
      </c>
      <c r="C28" s="18"/>
      <c r="D28" s="19"/>
      <c r="E28" s="15"/>
      <c r="F28" s="40"/>
      <c r="G28" s="16"/>
      <c r="H28" s="209"/>
    </row>
    <row r="29" spans="1:8" hidden="1" x14ac:dyDescent="0.25">
      <c r="A29" s="17">
        <v>136</v>
      </c>
      <c r="B29" s="18" t="s">
        <v>18</v>
      </c>
      <c r="C29" s="18"/>
      <c r="D29" s="19"/>
      <c r="E29" s="15"/>
      <c r="F29" s="40"/>
      <c r="G29" s="16"/>
      <c r="H29" s="209"/>
    </row>
    <row r="30" spans="1:8" hidden="1" x14ac:dyDescent="0.25">
      <c r="A30" s="17">
        <v>137</v>
      </c>
      <c r="B30" s="18" t="s">
        <v>19</v>
      </c>
      <c r="C30" s="18"/>
      <c r="D30" s="19">
        <f>+'C-1000'!G48</f>
        <v>2530.29</v>
      </c>
      <c r="E30" s="15">
        <f>+D30/D23</f>
        <v>1.3545607331396677E-4</v>
      </c>
      <c r="F30" s="40">
        <f>+E30*F23</f>
        <v>9175.8596930554158</v>
      </c>
      <c r="G30" s="16">
        <v>6706.1254048882838</v>
      </c>
      <c r="H30" s="209"/>
    </row>
    <row r="31" spans="1:8" hidden="1" x14ac:dyDescent="0.25">
      <c r="A31" s="17">
        <v>138</v>
      </c>
      <c r="B31" s="18" t="s">
        <v>20</v>
      </c>
      <c r="C31" s="18"/>
      <c r="D31" s="19">
        <v>0</v>
      </c>
      <c r="E31" s="15"/>
      <c r="F31" s="40"/>
      <c r="G31" s="16"/>
      <c r="H31" s="209"/>
    </row>
    <row r="32" spans="1:8" x14ac:dyDescent="0.25">
      <c r="A32" s="17">
        <v>1400</v>
      </c>
      <c r="B32" s="18" t="s">
        <v>21</v>
      </c>
      <c r="C32" s="18"/>
      <c r="D32" s="19">
        <f>SUM(D33:D36)</f>
        <v>3309933.75</v>
      </c>
      <c r="E32" s="15">
        <f t="shared" si="0"/>
        <v>4.1781732006441127E-2</v>
      </c>
      <c r="F32" s="40">
        <f>+E32*F12</f>
        <v>12003164.72946135</v>
      </c>
      <c r="G32" s="16">
        <v>13752677.144407365</v>
      </c>
      <c r="H32" s="209"/>
    </row>
    <row r="33" spans="1:8" hidden="1" x14ac:dyDescent="0.25">
      <c r="A33" s="17">
        <v>141</v>
      </c>
      <c r="B33" s="18" t="s">
        <v>22</v>
      </c>
      <c r="C33" s="18"/>
      <c r="D33" s="19">
        <f>+'C-1000'!G55</f>
        <v>3309933.75</v>
      </c>
      <c r="E33" s="15"/>
      <c r="F33" s="40">
        <f>+F32</f>
        <v>12003164.72946135</v>
      </c>
      <c r="G33" s="16">
        <v>13752677.144407365</v>
      </c>
      <c r="H33" s="209"/>
    </row>
    <row r="34" spans="1:8" hidden="1" x14ac:dyDescent="0.25">
      <c r="A34" s="17">
        <v>142</v>
      </c>
      <c r="B34" s="18" t="s">
        <v>23</v>
      </c>
      <c r="C34" s="18"/>
      <c r="D34" s="19">
        <v>0</v>
      </c>
      <c r="E34" s="15"/>
      <c r="F34" s="40"/>
      <c r="G34" s="16"/>
      <c r="H34" s="209"/>
    </row>
    <row r="35" spans="1:8" hidden="1" x14ac:dyDescent="0.25">
      <c r="A35" s="17">
        <v>143</v>
      </c>
      <c r="B35" s="18" t="s">
        <v>24</v>
      </c>
      <c r="C35" s="18"/>
      <c r="D35" s="19">
        <v>0</v>
      </c>
      <c r="E35" s="15"/>
      <c r="F35" s="40"/>
      <c r="G35" s="16"/>
      <c r="H35" s="209"/>
    </row>
    <row r="36" spans="1:8" hidden="1" x14ac:dyDescent="0.25">
      <c r="A36" s="17">
        <v>144</v>
      </c>
      <c r="B36" s="18" t="s">
        <v>25</v>
      </c>
      <c r="C36" s="18"/>
      <c r="D36" s="19">
        <v>0</v>
      </c>
      <c r="E36" s="15"/>
      <c r="F36" s="40"/>
      <c r="G36" s="16"/>
      <c r="H36" s="209"/>
    </row>
    <row r="37" spans="1:8" x14ac:dyDescent="0.25">
      <c r="A37" s="17">
        <v>1500</v>
      </c>
      <c r="B37" s="18" t="s">
        <v>26</v>
      </c>
      <c r="C37" s="18"/>
      <c r="D37" s="19">
        <f>SUM(D38:D43)</f>
        <v>21161317.82</v>
      </c>
      <c r="E37" s="15">
        <f t="shared" si="0"/>
        <v>0.2671221168877978</v>
      </c>
      <c r="F37" s="40">
        <f>+E37*F12</f>
        <v>76739537.063527599</v>
      </c>
      <c r="G37" s="16">
        <v>73281300.968227357</v>
      </c>
      <c r="H37" s="209"/>
    </row>
    <row r="38" spans="1:8" hidden="1" x14ac:dyDescent="0.25">
      <c r="A38" s="17">
        <v>151</v>
      </c>
      <c r="B38" s="18" t="s">
        <v>27</v>
      </c>
      <c r="C38" s="18"/>
      <c r="D38" s="13">
        <v>0</v>
      </c>
      <c r="E38" s="15"/>
      <c r="F38" s="40"/>
      <c r="G38" s="16"/>
      <c r="H38" s="210"/>
    </row>
    <row r="39" spans="1:8" hidden="1" x14ac:dyDescent="0.25">
      <c r="A39" s="17">
        <v>152</v>
      </c>
      <c r="B39" s="18" t="s">
        <v>28</v>
      </c>
      <c r="C39" s="18"/>
      <c r="D39" s="13">
        <f>+'C-1000'!G67</f>
        <v>0</v>
      </c>
      <c r="E39" s="15">
        <f>+D39/D37</f>
        <v>0</v>
      </c>
      <c r="F39" s="40">
        <f>+E39*F37</f>
        <v>0</v>
      </c>
      <c r="G39" s="16">
        <v>71573.44990070982</v>
      </c>
      <c r="H39" s="210"/>
    </row>
    <row r="40" spans="1:8" hidden="1" x14ac:dyDescent="0.25">
      <c r="A40" s="17">
        <v>153</v>
      </c>
      <c r="B40" s="18" t="s">
        <v>29</v>
      </c>
      <c r="C40" s="18"/>
      <c r="D40" s="13">
        <f>+'C-1000'!G69</f>
        <v>0</v>
      </c>
      <c r="E40" s="15">
        <f>+D40/D37</f>
        <v>0</v>
      </c>
      <c r="F40" s="40">
        <f>+E40*F37</f>
        <v>0</v>
      </c>
      <c r="G40" s="16">
        <v>536659.28450696822</v>
      </c>
      <c r="H40" s="210"/>
    </row>
    <row r="41" spans="1:8" hidden="1" x14ac:dyDescent="0.25">
      <c r="A41" s="17">
        <v>154</v>
      </c>
      <c r="B41" s="18" t="s">
        <v>30</v>
      </c>
      <c r="C41" s="18"/>
      <c r="D41" s="13">
        <f>+'C-1000'!G71</f>
        <v>11118415.940000001</v>
      </c>
      <c r="E41" s="15">
        <f>+D41/D37</f>
        <v>0.52541226565255572</v>
      </c>
      <c r="F41" s="40">
        <f>+E41*F37</f>
        <v>40319894.033676311</v>
      </c>
      <c r="G41" s="16">
        <v>45034531.76552619</v>
      </c>
      <c r="H41" s="210"/>
    </row>
    <row r="42" spans="1:8" hidden="1" x14ac:dyDescent="0.25">
      <c r="A42" s="17">
        <v>155</v>
      </c>
      <c r="B42" s="18" t="s">
        <v>31</v>
      </c>
      <c r="C42" s="18"/>
      <c r="D42" s="13">
        <v>0</v>
      </c>
      <c r="E42" s="15"/>
      <c r="F42" s="40"/>
      <c r="G42" s="16"/>
      <c r="H42" s="210"/>
    </row>
    <row r="43" spans="1:8" hidden="1" x14ac:dyDescent="0.25">
      <c r="A43" s="17">
        <v>159</v>
      </c>
      <c r="B43" s="18" t="s">
        <v>26</v>
      </c>
      <c r="C43" s="18"/>
      <c r="D43" s="13">
        <f>+'C-1000'!G75</f>
        <v>10042901.879999999</v>
      </c>
      <c r="E43" s="15">
        <f>+D43/D37</f>
        <v>0.47458773434744428</v>
      </c>
      <c r="F43" s="40">
        <f>+E43*F37</f>
        <v>36419643.029851288</v>
      </c>
      <c r="G43" s="16">
        <v>27638536.468293499</v>
      </c>
      <c r="H43" s="210"/>
    </row>
    <row r="44" spans="1:8" x14ac:dyDescent="0.25">
      <c r="A44" s="17">
        <v>1600</v>
      </c>
      <c r="B44" s="18" t="s">
        <v>32</v>
      </c>
      <c r="C44" s="18"/>
      <c r="D44" s="13">
        <v>0</v>
      </c>
      <c r="E44" s="15"/>
      <c r="F44" s="40"/>
      <c r="G44" s="16"/>
    </row>
    <row r="45" spans="1:8" hidden="1" x14ac:dyDescent="0.25">
      <c r="A45" s="17">
        <v>161</v>
      </c>
      <c r="B45" s="18" t="s">
        <v>33</v>
      </c>
      <c r="C45" s="18"/>
      <c r="D45" s="13">
        <v>0</v>
      </c>
      <c r="E45" s="15"/>
      <c r="F45" s="40"/>
      <c r="G45" s="16"/>
    </row>
    <row r="46" spans="1:8" x14ac:dyDescent="0.25">
      <c r="A46" s="17">
        <v>1700</v>
      </c>
      <c r="B46" s="18" t="s">
        <v>34</v>
      </c>
      <c r="C46" s="18"/>
      <c r="D46" s="13">
        <v>0</v>
      </c>
      <c r="E46" s="15"/>
      <c r="F46" s="40"/>
      <c r="G46" s="16"/>
    </row>
    <row r="47" spans="1:8" hidden="1" x14ac:dyDescent="0.25">
      <c r="A47" s="17">
        <v>171</v>
      </c>
      <c r="B47" s="18" t="s">
        <v>35</v>
      </c>
      <c r="C47" s="18"/>
      <c r="D47" s="13"/>
      <c r="E47" s="15"/>
      <c r="F47" s="40"/>
      <c r="G47" s="16"/>
    </row>
    <row r="48" spans="1:8" hidden="1" x14ac:dyDescent="0.25">
      <c r="A48" s="17">
        <v>172</v>
      </c>
      <c r="B48" s="18" t="s">
        <v>36</v>
      </c>
      <c r="C48" s="18"/>
      <c r="D48" s="13"/>
      <c r="E48" s="15"/>
      <c r="F48" s="40"/>
      <c r="G48" s="16"/>
    </row>
    <row r="49" spans="1:8" x14ac:dyDescent="0.25">
      <c r="A49" s="14" t="s">
        <v>37</v>
      </c>
      <c r="B49" s="5"/>
      <c r="C49" s="5"/>
      <c r="D49" s="9">
        <f>+D50+D59+D63+D73+D83+D91+D94+D100+D104</f>
        <v>8382170.9900000002</v>
      </c>
      <c r="E49" s="15">
        <f>+D49/D10</f>
        <v>6.7882904720968987E-2</v>
      </c>
      <c r="F49" s="40">
        <f>+E49*E10</f>
        <v>30019097.820230622</v>
      </c>
      <c r="G49" s="16">
        <v>32028931.134735618</v>
      </c>
      <c r="H49" s="7"/>
    </row>
    <row r="50" spans="1:8" x14ac:dyDescent="0.25">
      <c r="A50" s="17">
        <v>2100</v>
      </c>
      <c r="B50" s="18" t="s">
        <v>38</v>
      </c>
      <c r="C50" s="18"/>
      <c r="D50" s="19">
        <f>SUM(D51:D58)</f>
        <v>720949.58000000007</v>
      </c>
      <c r="E50" s="15">
        <f>+D50/D49</f>
        <v>8.6009887040016123E-2</v>
      </c>
      <c r="F50" s="40">
        <f>+E50*F49</f>
        <v>2581939.2125612302</v>
      </c>
      <c r="G50" s="16">
        <v>1761722.2191970176</v>
      </c>
      <c r="H50" s="209"/>
    </row>
    <row r="51" spans="1:8" hidden="1" x14ac:dyDescent="0.25">
      <c r="A51" s="17">
        <v>211</v>
      </c>
      <c r="B51" s="18" t="s">
        <v>39</v>
      </c>
      <c r="C51" s="18"/>
      <c r="D51" s="19">
        <f>+'C-2000'!G12</f>
        <v>214725.79</v>
      </c>
      <c r="E51" s="15">
        <f>+D51/$D$50</f>
        <v>0.29783745764856395</v>
      </c>
      <c r="F51" s="40">
        <f>+E51*F50</f>
        <v>768998.21087237191</v>
      </c>
      <c r="G51" s="16">
        <v>539832.41807086556</v>
      </c>
      <c r="H51" s="209"/>
    </row>
    <row r="52" spans="1:8" hidden="1" x14ac:dyDescent="0.25">
      <c r="A52" s="17">
        <v>212</v>
      </c>
      <c r="B52" s="18" t="s">
        <v>40</v>
      </c>
      <c r="C52" s="18"/>
      <c r="D52" s="19">
        <f>+'C-2000'!G14</f>
        <v>61608.49</v>
      </c>
      <c r="E52" s="15">
        <f t="shared" ref="E52:E58" si="1">+D52/$D$50</f>
        <v>8.5454644414939523E-2</v>
      </c>
      <c r="F52" s="40">
        <f>+E52*$F$50</f>
        <v>220638.69731040887</v>
      </c>
      <c r="G52" s="16">
        <v>147401.96835252945</v>
      </c>
      <c r="H52" s="209"/>
    </row>
    <row r="53" spans="1:8" hidden="1" x14ac:dyDescent="0.25">
      <c r="A53" s="17">
        <v>213</v>
      </c>
      <c r="B53" s="18" t="s">
        <v>41</v>
      </c>
      <c r="C53" s="18"/>
      <c r="D53" s="19">
        <f>+'C-2000'!G16</f>
        <v>0</v>
      </c>
      <c r="E53" s="15">
        <f t="shared" si="1"/>
        <v>0</v>
      </c>
      <c r="F53" s="40">
        <f t="shared" ref="F53:F58" si="2">+E53*$F$50</f>
        <v>0</v>
      </c>
      <c r="G53" s="16">
        <v>840.94844570545445</v>
      </c>
      <c r="H53" s="209"/>
    </row>
    <row r="54" spans="1:8" hidden="1" x14ac:dyDescent="0.25">
      <c r="A54" s="17">
        <v>214</v>
      </c>
      <c r="B54" s="18" t="s">
        <v>42</v>
      </c>
      <c r="C54" s="18"/>
      <c r="D54" s="19">
        <f>+'C-2000'!G18</f>
        <v>49092.81</v>
      </c>
      <c r="E54" s="15">
        <f t="shared" si="1"/>
        <v>6.8094650946325525E-2</v>
      </c>
      <c r="F54" s="40">
        <f t="shared" si="2"/>
        <v>175816.24944398756</v>
      </c>
      <c r="G54" s="16">
        <v>178733.25622527683</v>
      </c>
      <c r="H54" s="209"/>
    </row>
    <row r="55" spans="1:8" hidden="1" x14ac:dyDescent="0.25">
      <c r="A55" s="17">
        <v>215</v>
      </c>
      <c r="B55" s="18" t="s">
        <v>43</v>
      </c>
      <c r="C55" s="18"/>
      <c r="D55" s="19">
        <f>+'C-2000'!G20</f>
        <v>155076.07</v>
      </c>
      <c r="E55" s="15">
        <f t="shared" si="1"/>
        <v>0.21509974386835762</v>
      </c>
      <c r="F55" s="40">
        <f t="shared" si="2"/>
        <v>555374.46330558951</v>
      </c>
      <c r="G55" s="16">
        <v>217729.86285550593</v>
      </c>
      <c r="H55" s="209"/>
    </row>
    <row r="56" spans="1:8" hidden="1" x14ac:dyDescent="0.25">
      <c r="A56" s="17">
        <v>216</v>
      </c>
      <c r="B56" s="18" t="s">
        <v>44</v>
      </c>
      <c r="C56" s="18"/>
      <c r="D56" s="19">
        <f>+'C-2000'!G22</f>
        <v>240446.41999999998</v>
      </c>
      <c r="E56" s="15">
        <f t="shared" si="1"/>
        <v>0.33351350312181327</v>
      </c>
      <c r="F56" s="40">
        <f t="shared" si="2"/>
        <v>861111.59162887197</v>
      </c>
      <c r="G56" s="16">
        <v>676519.53761274263</v>
      </c>
      <c r="H56" s="209"/>
    </row>
    <row r="57" spans="1:8" hidden="1" x14ac:dyDescent="0.25">
      <c r="A57" s="17">
        <v>217</v>
      </c>
      <c r="B57" s="18" t="s">
        <v>45</v>
      </c>
      <c r="C57" s="18"/>
      <c r="D57" s="19">
        <f>+'C-2000'!G24</f>
        <v>0</v>
      </c>
      <c r="E57" s="15">
        <f t="shared" si="1"/>
        <v>0</v>
      </c>
      <c r="F57" s="40">
        <f t="shared" si="2"/>
        <v>0</v>
      </c>
      <c r="G57" s="16">
        <v>664.22763439163134</v>
      </c>
      <c r="H57" s="209"/>
    </row>
    <row r="58" spans="1:8" hidden="1" x14ac:dyDescent="0.25">
      <c r="A58" s="17">
        <v>218</v>
      </c>
      <c r="B58" s="18" t="s">
        <v>46</v>
      </c>
      <c r="C58" s="18"/>
      <c r="D58" s="19">
        <v>0</v>
      </c>
      <c r="E58" s="15">
        <f t="shared" si="1"/>
        <v>0</v>
      </c>
      <c r="F58" s="40">
        <f t="shared" si="2"/>
        <v>0</v>
      </c>
      <c r="G58" s="16">
        <v>0</v>
      </c>
      <c r="H58" s="209"/>
    </row>
    <row r="59" spans="1:8" x14ac:dyDescent="0.25">
      <c r="A59" s="17">
        <v>2200</v>
      </c>
      <c r="B59" s="18" t="s">
        <v>47</v>
      </c>
      <c r="C59" s="18"/>
      <c r="D59" s="19">
        <f>SUM(D60:D62)</f>
        <v>406744.4599999999</v>
      </c>
      <c r="E59" s="15">
        <f>+D59/D49</f>
        <v>4.8524953796009344E-2</v>
      </c>
      <c r="F59" s="40">
        <f>+E59*F49</f>
        <v>1456675.3347245757</v>
      </c>
      <c r="G59" s="16">
        <v>1558266.1961527052</v>
      </c>
      <c r="H59" s="209"/>
    </row>
    <row r="60" spans="1:8" hidden="1" x14ac:dyDescent="0.25">
      <c r="A60" s="17">
        <v>221</v>
      </c>
      <c r="B60" s="18" t="s">
        <v>48</v>
      </c>
      <c r="C60" s="18"/>
      <c r="D60" s="19">
        <f>+'C-2000'!G31</f>
        <v>383230.06999999995</v>
      </c>
      <c r="E60" s="15">
        <f>+D60/D59</f>
        <v>0.94218878850863763</v>
      </c>
      <c r="F60" s="40">
        <f>+E60*F59</f>
        <v>1372463.1688745623</v>
      </c>
      <c r="G60" s="16">
        <v>1265997.6146799116</v>
      </c>
      <c r="H60" s="209"/>
    </row>
    <row r="61" spans="1:8" hidden="1" x14ac:dyDescent="0.25">
      <c r="A61" s="17">
        <v>222</v>
      </c>
      <c r="B61" s="18" t="s">
        <v>49</v>
      </c>
      <c r="C61" s="18"/>
      <c r="D61" s="19">
        <f>+'C-2000'!G33</f>
        <v>2104.48</v>
      </c>
      <c r="E61" s="15">
        <f>+D61/D59</f>
        <v>5.1739610663658472E-3</v>
      </c>
      <c r="F61" s="40">
        <f>+E61*F59</f>
        <v>7536.7814682003936</v>
      </c>
      <c r="G61" s="16">
        <v>242991.93966027151</v>
      </c>
      <c r="H61" s="209"/>
    </row>
    <row r="62" spans="1:8" hidden="1" x14ac:dyDescent="0.25">
      <c r="A62" s="17">
        <v>223</v>
      </c>
      <c r="B62" s="18" t="s">
        <v>50</v>
      </c>
      <c r="C62" s="18"/>
      <c r="D62" s="19">
        <f>+'C-2000'!G35</f>
        <v>21409.91</v>
      </c>
      <c r="E62" s="15">
        <f>+D62/D59</f>
        <v>5.2637250424996583E-2</v>
      </c>
      <c r="F62" s="40">
        <f>+E62*F59</f>
        <v>76675.384381813215</v>
      </c>
      <c r="G62" s="16">
        <v>49276.641812522044</v>
      </c>
      <c r="H62" s="209"/>
    </row>
    <row r="63" spans="1:8" x14ac:dyDescent="0.25">
      <c r="A63" s="17">
        <v>2300</v>
      </c>
      <c r="B63" s="18" t="s">
        <v>51</v>
      </c>
      <c r="C63" s="18"/>
      <c r="D63" s="19">
        <f>SUM(D64:D72)</f>
        <v>0</v>
      </c>
      <c r="E63" s="15">
        <f>+D63/D49</f>
        <v>0</v>
      </c>
      <c r="F63" s="40">
        <f>+E63*F49</f>
        <v>0</v>
      </c>
      <c r="G63" s="16">
        <v>2349.8165106686379</v>
      </c>
      <c r="H63" s="209"/>
    </row>
    <row r="64" spans="1:8" hidden="1" x14ac:dyDescent="0.25">
      <c r="A64" s="17">
        <v>231</v>
      </c>
      <c r="B64" s="18" t="s">
        <v>52</v>
      </c>
      <c r="C64" s="18"/>
      <c r="D64" s="19">
        <v>0</v>
      </c>
      <c r="E64" s="15"/>
      <c r="F64" s="40"/>
      <c r="G64" s="16"/>
      <c r="H64" s="209"/>
    </row>
    <row r="65" spans="1:8" hidden="1" x14ac:dyDescent="0.25">
      <c r="A65" s="17">
        <v>232</v>
      </c>
      <c r="B65" s="18" t="s">
        <v>53</v>
      </c>
      <c r="C65" s="18"/>
      <c r="D65" s="19">
        <f>+'C-2000'!G43</f>
        <v>0</v>
      </c>
      <c r="E65" s="15" t="e">
        <f>+D65/D63</f>
        <v>#DIV/0!</v>
      </c>
      <c r="F65" s="40" t="e">
        <f>+E65*F63</f>
        <v>#DIV/0!</v>
      </c>
      <c r="G65" s="16">
        <v>2028.4160424146228</v>
      </c>
      <c r="H65" s="209"/>
    </row>
    <row r="66" spans="1:8" hidden="1" x14ac:dyDescent="0.25">
      <c r="A66" s="17">
        <v>233</v>
      </c>
      <c r="B66" s="18" t="s">
        <v>54</v>
      </c>
      <c r="C66" s="18"/>
      <c r="D66" s="19">
        <v>0</v>
      </c>
      <c r="E66" s="15"/>
      <c r="F66" s="40"/>
      <c r="G66" s="16"/>
      <c r="H66" s="209"/>
    </row>
    <row r="67" spans="1:8" hidden="1" x14ac:dyDescent="0.25">
      <c r="A67" s="17">
        <v>234</v>
      </c>
      <c r="B67" s="18" t="s">
        <v>55</v>
      </c>
      <c r="C67" s="18"/>
      <c r="D67" s="19">
        <v>0</v>
      </c>
      <c r="E67" s="15"/>
      <c r="F67" s="40"/>
      <c r="G67" s="16"/>
      <c r="H67" s="209"/>
    </row>
    <row r="68" spans="1:8" hidden="1" x14ac:dyDescent="0.25">
      <c r="A68" s="17">
        <v>235</v>
      </c>
      <c r="B68" s="18" t="s">
        <v>56</v>
      </c>
      <c r="C68" s="18"/>
      <c r="D68" s="19">
        <f>+'C-2000'!G51</f>
        <v>0</v>
      </c>
      <c r="E68" s="15" t="e">
        <f>+D68/D63</f>
        <v>#DIV/0!</v>
      </c>
      <c r="F68" s="40" t="e">
        <f>+E68*F63</f>
        <v>#DIV/0!</v>
      </c>
      <c r="G68" s="16">
        <v>321.40046825401527</v>
      </c>
      <c r="H68" s="209"/>
    </row>
    <row r="69" spans="1:8" hidden="1" x14ac:dyDescent="0.25">
      <c r="A69" s="17">
        <v>236</v>
      </c>
      <c r="B69" s="18" t="s">
        <v>57</v>
      </c>
      <c r="C69" s="18"/>
      <c r="D69" s="19">
        <v>0</v>
      </c>
      <c r="E69" s="15"/>
      <c r="F69" s="40"/>
      <c r="G69" s="16"/>
      <c r="H69" s="209"/>
    </row>
    <row r="70" spans="1:8" hidden="1" x14ac:dyDescent="0.25">
      <c r="A70" s="17">
        <v>237</v>
      </c>
      <c r="B70" s="18" t="s">
        <v>58</v>
      </c>
      <c r="C70" s="18"/>
      <c r="D70" s="19">
        <v>0</v>
      </c>
      <c r="E70" s="15"/>
      <c r="F70" s="40"/>
      <c r="G70" s="16"/>
      <c r="H70" s="209"/>
    </row>
    <row r="71" spans="1:8" hidden="1" x14ac:dyDescent="0.25">
      <c r="A71" s="17">
        <v>238</v>
      </c>
      <c r="B71" s="18" t="s">
        <v>59</v>
      </c>
      <c r="C71" s="18"/>
      <c r="D71" s="19">
        <v>0</v>
      </c>
      <c r="E71" s="15"/>
      <c r="F71" s="40"/>
      <c r="G71" s="16"/>
      <c r="H71" s="209"/>
    </row>
    <row r="72" spans="1:8" hidden="1" x14ac:dyDescent="0.25">
      <c r="A72" s="17">
        <v>239</v>
      </c>
      <c r="B72" s="18" t="s">
        <v>60</v>
      </c>
      <c r="C72" s="18"/>
      <c r="D72" s="19">
        <v>0</v>
      </c>
      <c r="E72" s="15"/>
      <c r="F72" s="40"/>
      <c r="G72" s="16"/>
      <c r="H72" s="209"/>
    </row>
    <row r="73" spans="1:8" x14ac:dyDescent="0.25">
      <c r="A73" s="17">
        <v>2400</v>
      </c>
      <c r="B73" s="18" t="s">
        <v>61</v>
      </c>
      <c r="C73" s="18"/>
      <c r="D73" s="19">
        <f>SUM(D74:D82)</f>
        <v>1023160.7599999998</v>
      </c>
      <c r="E73" s="15">
        <f>+D73/D49</f>
        <v>0.12206393322453564</v>
      </c>
      <c r="F73" s="40">
        <f>+E73*F49</f>
        <v>3664249.1517894338</v>
      </c>
      <c r="G73" s="16">
        <v>3836364.8789087329</v>
      </c>
      <c r="H73" s="209"/>
    </row>
    <row r="74" spans="1:8" hidden="1" x14ac:dyDescent="0.25">
      <c r="A74" s="17">
        <v>241</v>
      </c>
      <c r="B74" s="18" t="s">
        <v>62</v>
      </c>
      <c r="C74" s="18"/>
      <c r="D74" s="19">
        <f>+'C-2000'!G66</f>
        <v>95857.82</v>
      </c>
      <c r="E74" s="15">
        <f>+D74/D73</f>
        <v>9.3687936194894753E-2</v>
      </c>
      <c r="F74" s="40">
        <f>+E74*F73</f>
        <v>343295.9407350457</v>
      </c>
      <c r="G74" s="16">
        <v>117058.92923239965</v>
      </c>
      <c r="H74" s="209"/>
    </row>
    <row r="75" spans="1:8" hidden="1" x14ac:dyDescent="0.25">
      <c r="A75" s="17">
        <v>242</v>
      </c>
      <c r="B75" s="18" t="s">
        <v>63</v>
      </c>
      <c r="C75" s="18"/>
      <c r="D75" s="19">
        <f>+'C-2000'!G68</f>
        <v>46813.84</v>
      </c>
      <c r="E75" s="15">
        <f>+D75/D73</f>
        <v>4.5754139359292872E-2</v>
      </c>
      <c r="F75" s="40">
        <f>+E75*F73</f>
        <v>167654.56633814445</v>
      </c>
      <c r="G75" s="16">
        <v>530123.09122773993</v>
      </c>
      <c r="H75" s="209"/>
    </row>
    <row r="76" spans="1:8" hidden="1" x14ac:dyDescent="0.25">
      <c r="A76" s="17">
        <v>243</v>
      </c>
      <c r="B76" s="18" t="s">
        <v>64</v>
      </c>
      <c r="C76" s="18"/>
      <c r="D76" s="19">
        <f>+'C-2000'!G70</f>
        <v>6966.33</v>
      </c>
      <c r="E76" s="15">
        <f>+D76/D73</f>
        <v>6.8086367972125918E-3</v>
      </c>
      <c r="F76" s="40">
        <f>+E76*F73</f>
        <v>24948.541609028565</v>
      </c>
      <c r="G76" s="16">
        <v>29994.130068208287</v>
      </c>
      <c r="H76" s="209"/>
    </row>
    <row r="77" spans="1:8" hidden="1" x14ac:dyDescent="0.25">
      <c r="A77" s="17">
        <v>244</v>
      </c>
      <c r="B77" s="18" t="s">
        <v>65</v>
      </c>
      <c r="C77" s="18"/>
      <c r="D77" s="19">
        <f>+'C-2000'!G72</f>
        <v>24422.11</v>
      </c>
      <c r="E77" s="15">
        <f>+D77/D73</f>
        <v>2.3869279349610716E-2</v>
      </c>
      <c r="F77" s="40">
        <f>+E77*F73</f>
        <v>87462.986610636115</v>
      </c>
      <c r="G77" s="16">
        <v>156020.7092375303</v>
      </c>
      <c r="H77" s="209"/>
    </row>
    <row r="78" spans="1:8" hidden="1" x14ac:dyDescent="0.25">
      <c r="A78" s="17">
        <v>245</v>
      </c>
      <c r="B78" s="18" t="s">
        <v>66</v>
      </c>
      <c r="C78" s="18"/>
      <c r="D78" s="19">
        <f>+'C-2000'!G74</f>
        <v>0</v>
      </c>
      <c r="E78" s="15"/>
      <c r="F78" s="40"/>
      <c r="G78" s="16"/>
      <c r="H78" s="209"/>
    </row>
    <row r="79" spans="1:8" hidden="1" x14ac:dyDescent="0.25">
      <c r="A79" s="17">
        <v>246</v>
      </c>
      <c r="B79" s="18" t="s">
        <v>67</v>
      </c>
      <c r="C79" s="18"/>
      <c r="D79" s="19">
        <f>+'C-2000'!G76</f>
        <v>301336.71999999997</v>
      </c>
      <c r="E79" s="15">
        <f>+D79/D73</f>
        <v>0.29451551679913923</v>
      </c>
      <c r="F79" s="40">
        <f>+E79*F73</f>
        <v>1079178.2326200728</v>
      </c>
      <c r="G79" s="16">
        <v>1058663.8867450771</v>
      </c>
      <c r="H79" s="209"/>
    </row>
    <row r="80" spans="1:8" hidden="1" x14ac:dyDescent="0.25">
      <c r="A80" s="17">
        <v>247</v>
      </c>
      <c r="B80" s="18" t="s">
        <v>68</v>
      </c>
      <c r="C80" s="18"/>
      <c r="D80" s="19">
        <f>+'C-2000'!G78</f>
        <v>58365.23</v>
      </c>
      <c r="E80" s="15">
        <f>+D80/D73</f>
        <v>5.7044046528914982E-2</v>
      </c>
      <c r="F80" s="40">
        <f>+E80*F73</f>
        <v>209023.5991082137</v>
      </c>
      <c r="G80" s="16">
        <v>124878.33891181515</v>
      </c>
      <c r="H80" s="209"/>
    </row>
    <row r="81" spans="1:8" hidden="1" x14ac:dyDescent="0.25">
      <c r="A81" s="17">
        <v>248</v>
      </c>
      <c r="B81" s="18" t="s">
        <v>69</v>
      </c>
      <c r="C81" s="18"/>
      <c r="D81" s="19">
        <f>+'C-2000'!G80</f>
        <v>64895.82</v>
      </c>
      <c r="E81" s="15">
        <f>+D81/D73</f>
        <v>6.342680694674023E-2</v>
      </c>
      <c r="F81" s="40">
        <f>+E81*F73</f>
        <v>232411.62355530506</v>
      </c>
      <c r="G81" s="16">
        <v>430943.0766896006</v>
      </c>
      <c r="H81" s="209"/>
    </row>
    <row r="82" spans="1:8" hidden="1" x14ac:dyDescent="0.25">
      <c r="A82" s="17">
        <v>249</v>
      </c>
      <c r="B82" s="18" t="s">
        <v>70</v>
      </c>
      <c r="C82" s="18"/>
      <c r="D82" s="19">
        <f>+'C-2000'!G82</f>
        <v>424502.88999999996</v>
      </c>
      <c r="E82" s="15">
        <f>+D82/D73</f>
        <v>0.41489363802419482</v>
      </c>
      <c r="F82" s="40">
        <f>+E82*F73</f>
        <v>1520273.6612129882</v>
      </c>
      <c r="G82" s="16">
        <v>1388682.7167963614</v>
      </c>
      <c r="H82" s="209"/>
    </row>
    <row r="83" spans="1:8" x14ac:dyDescent="0.25">
      <c r="A83" s="17">
        <v>2500</v>
      </c>
      <c r="B83" s="18" t="s">
        <v>71</v>
      </c>
      <c r="C83" s="18"/>
      <c r="D83" s="19">
        <f>SUM(D84:D90)</f>
        <v>25489.15</v>
      </c>
      <c r="E83" s="15">
        <f>+D83/D49</f>
        <v>3.04087688385369E-3</v>
      </c>
      <c r="F83" s="40">
        <f>+E83*F49</f>
        <v>91284.380635681984</v>
      </c>
      <c r="G83" s="16">
        <v>248802.41511027116</v>
      </c>
      <c r="H83" s="209"/>
    </row>
    <row r="84" spans="1:8" hidden="1" x14ac:dyDescent="0.25">
      <c r="A84" s="17">
        <v>251</v>
      </c>
      <c r="B84" s="18" t="s">
        <v>72</v>
      </c>
      <c r="C84" s="18"/>
      <c r="D84" s="19">
        <f>+'C-2000'!G88</f>
        <v>0</v>
      </c>
      <c r="E84" s="15">
        <f>+D84/D83</f>
        <v>0</v>
      </c>
      <c r="F84" s="40">
        <f>+E84*F83</f>
        <v>0</v>
      </c>
      <c r="G84" s="16">
        <v>2024.6581292473452</v>
      </c>
      <c r="H84" s="209"/>
    </row>
    <row r="85" spans="1:8" hidden="1" x14ac:dyDescent="0.25">
      <c r="A85" s="17">
        <v>252</v>
      </c>
      <c r="B85" s="18" t="s">
        <v>73</v>
      </c>
      <c r="C85" s="18"/>
      <c r="D85" s="19">
        <f>+'C-2000'!G90</f>
        <v>1907.74</v>
      </c>
      <c r="E85" s="15">
        <f>+D85/D83</f>
        <v>7.4845179223316585E-2</v>
      </c>
      <c r="F85" s="40">
        <f>+E85*F83</f>
        <v>6832.1958289670683</v>
      </c>
      <c r="G85" s="16">
        <v>9098.6659534429236</v>
      </c>
      <c r="H85" s="209"/>
    </row>
    <row r="86" spans="1:8" hidden="1" x14ac:dyDescent="0.25">
      <c r="A86" s="17">
        <v>253</v>
      </c>
      <c r="B86" s="18" t="s">
        <v>74</v>
      </c>
      <c r="C86" s="18"/>
      <c r="D86" s="19">
        <f>+'C-2000'!G92</f>
        <v>4495.82</v>
      </c>
      <c r="E86" s="15">
        <f>+D86/D83</f>
        <v>0.17638171535731867</v>
      </c>
      <c r="F86" s="40">
        <f>+E86*F83</f>
        <v>16100.895641851992</v>
      </c>
      <c r="G86" s="16">
        <v>14410.706964444107</v>
      </c>
      <c r="H86" s="209"/>
    </row>
    <row r="87" spans="1:8" hidden="1" x14ac:dyDescent="0.25">
      <c r="A87" s="17">
        <v>254</v>
      </c>
      <c r="B87" s="18" t="s">
        <v>75</v>
      </c>
      <c r="C87" s="18"/>
      <c r="D87" s="19">
        <f>+'C-2000'!G94</f>
        <v>0</v>
      </c>
      <c r="E87" s="15">
        <f>+D87/D83</f>
        <v>0</v>
      </c>
      <c r="F87" s="40">
        <f>+E87*F83</f>
        <v>0</v>
      </c>
      <c r="G87" s="16">
        <v>9736.4398569859568</v>
      </c>
      <c r="H87" s="209"/>
    </row>
    <row r="88" spans="1:8" hidden="1" x14ac:dyDescent="0.25">
      <c r="A88" s="17">
        <v>255</v>
      </c>
      <c r="B88" s="18" t="s">
        <v>76</v>
      </c>
      <c r="C88" s="18"/>
      <c r="D88" s="19">
        <f>+'C-2000'!G96</f>
        <v>0</v>
      </c>
      <c r="E88" s="15">
        <f>+D88/D83</f>
        <v>0</v>
      </c>
      <c r="F88" s="40">
        <f>+E88*F83</f>
        <v>0</v>
      </c>
      <c r="G88" s="16">
        <v>44803.208792534417</v>
      </c>
      <c r="H88" s="209"/>
    </row>
    <row r="89" spans="1:8" hidden="1" x14ac:dyDescent="0.25">
      <c r="A89" s="17">
        <v>256</v>
      </c>
      <c r="B89" s="18" t="s">
        <v>77</v>
      </c>
      <c r="C89" s="18"/>
      <c r="D89" s="19">
        <f>+'C-2000'!G98</f>
        <v>19085.59</v>
      </c>
      <c r="E89" s="15">
        <f>+D89/D83</f>
        <v>0.7487731054193647</v>
      </c>
      <c r="F89" s="40">
        <f>+E89*F83</f>
        <v>68351.289164862916</v>
      </c>
      <c r="G89" s="16">
        <v>168728.73541361641</v>
      </c>
      <c r="H89" s="209"/>
    </row>
    <row r="90" spans="1:8" hidden="1" x14ac:dyDescent="0.25">
      <c r="A90" s="17">
        <v>259</v>
      </c>
      <c r="B90" s="18" t="s">
        <v>78</v>
      </c>
      <c r="C90" s="18"/>
      <c r="D90" s="19">
        <f>+'C-2000'!G100</f>
        <v>0</v>
      </c>
      <c r="E90" s="15"/>
      <c r="F90" s="40"/>
      <c r="G90" s="16"/>
      <c r="H90" s="209"/>
    </row>
    <row r="91" spans="1:8" x14ac:dyDescent="0.25">
      <c r="A91" s="17">
        <v>2600</v>
      </c>
      <c r="B91" s="18" t="s">
        <v>79</v>
      </c>
      <c r="C91" s="18"/>
      <c r="D91" s="19">
        <f>SUM(D92:D93)</f>
        <v>4777892.32</v>
      </c>
      <c r="E91" s="15">
        <f>+D91/D49</f>
        <v>0.5700065443308262</v>
      </c>
      <c r="F91" s="40">
        <f>+E91*F49</f>
        <v>17111082.212438695</v>
      </c>
      <c r="G91" s="16">
        <v>20163884.243262451</v>
      </c>
      <c r="H91" s="209"/>
    </row>
    <row r="92" spans="1:8" hidden="1" x14ac:dyDescent="0.25">
      <c r="A92" s="17">
        <v>261</v>
      </c>
      <c r="B92" s="18" t="s">
        <v>80</v>
      </c>
      <c r="C92" s="18"/>
      <c r="D92" s="19">
        <f>+'C-2000'!G104</f>
        <v>4777892.32</v>
      </c>
      <c r="E92" s="15"/>
      <c r="F92" s="40">
        <f>+F91</f>
        <v>17111082.212438695</v>
      </c>
      <c r="G92" s="16">
        <v>20163884.243262451</v>
      </c>
      <c r="H92" s="209"/>
    </row>
    <row r="93" spans="1:8" hidden="1" x14ac:dyDescent="0.25">
      <c r="A93" s="17">
        <v>262</v>
      </c>
      <c r="B93" s="18" t="s">
        <v>81</v>
      </c>
      <c r="C93" s="18"/>
      <c r="D93" s="19"/>
      <c r="E93" s="15"/>
      <c r="F93" s="40"/>
      <c r="G93" s="16"/>
      <c r="H93" s="209"/>
    </row>
    <row r="94" spans="1:8" x14ac:dyDescent="0.25">
      <c r="A94" s="17">
        <v>2700</v>
      </c>
      <c r="B94" s="18" t="s">
        <v>82</v>
      </c>
      <c r="C94" s="18"/>
      <c r="D94" s="19">
        <f>SUM(D95:D99)</f>
        <v>381593.11999999994</v>
      </c>
      <c r="E94" s="15">
        <f>+D94/D49</f>
        <v>4.5524377927298749E-2</v>
      </c>
      <c r="F94" s="40">
        <f>+E94*F49</f>
        <v>1366600.7542047289</v>
      </c>
      <c r="G94" s="16">
        <v>1017730.5044110741</v>
      </c>
      <c r="H94" s="209"/>
    </row>
    <row r="95" spans="1:8" hidden="1" x14ac:dyDescent="0.25">
      <c r="A95" s="17">
        <v>271</v>
      </c>
      <c r="B95" s="18" t="s">
        <v>83</v>
      </c>
      <c r="C95" s="18"/>
      <c r="D95" s="19">
        <f>+'C-2000'!G110</f>
        <v>288774.83999999997</v>
      </c>
      <c r="E95" s="15">
        <f>+D95/$D$94</f>
        <v>0.75676112818805541</v>
      </c>
      <c r="F95" s="40">
        <f>+E95*F94</f>
        <v>1034190.328534618</v>
      </c>
      <c r="G95" s="16">
        <v>641917.29948731058</v>
      </c>
      <c r="H95" s="209"/>
    </row>
    <row r="96" spans="1:8" hidden="1" x14ac:dyDescent="0.25">
      <c r="A96" s="17">
        <v>272</v>
      </c>
      <c r="B96" s="18" t="s">
        <v>84</v>
      </c>
      <c r="C96" s="18"/>
      <c r="D96" s="19">
        <f>+'C-2000'!G112</f>
        <v>65099.83</v>
      </c>
      <c r="E96" s="15">
        <f t="shared" ref="E96:E98" si="3">+D96/$D$94</f>
        <v>0.17060011459326105</v>
      </c>
      <c r="F96" s="40">
        <f>+E96*F94</f>
        <v>233142.24527056373</v>
      </c>
      <c r="G96" s="16">
        <v>176869.57852543646</v>
      </c>
      <c r="H96" s="209"/>
    </row>
    <row r="97" spans="1:8" hidden="1" x14ac:dyDescent="0.25">
      <c r="A97" s="17">
        <v>273</v>
      </c>
      <c r="B97" s="18" t="s">
        <v>85</v>
      </c>
      <c r="C97" s="18"/>
      <c r="D97" s="19">
        <f>+'C-2000'!G114</f>
        <v>26369.41</v>
      </c>
      <c r="E97" s="15">
        <f t="shared" si="3"/>
        <v>6.9103473354026945E-2</v>
      </c>
      <c r="F97" s="49">
        <f>+E97*F94</f>
        <v>94436.858803779614</v>
      </c>
      <c r="G97" s="16">
        <v>187827.02700235706</v>
      </c>
      <c r="H97" s="209"/>
    </row>
    <row r="98" spans="1:8" hidden="1" x14ac:dyDescent="0.25">
      <c r="A98" s="17">
        <v>274</v>
      </c>
      <c r="B98" s="18" t="s">
        <v>86</v>
      </c>
      <c r="C98" s="18"/>
      <c r="D98" s="19">
        <f>+'C-2000'!G116</f>
        <v>1349.04</v>
      </c>
      <c r="E98" s="15">
        <f t="shared" si="3"/>
        <v>3.5352838646566798E-3</v>
      </c>
      <c r="F98" s="40">
        <f>+E98*F94</f>
        <v>4831.3215957676275</v>
      </c>
      <c r="G98" s="16">
        <v>11116.599395969877</v>
      </c>
      <c r="H98" s="209"/>
    </row>
    <row r="99" spans="1:8" hidden="1" x14ac:dyDescent="0.25">
      <c r="A99" s="17">
        <v>275</v>
      </c>
      <c r="B99" s="18" t="s">
        <v>87</v>
      </c>
      <c r="C99" s="18"/>
      <c r="D99" s="19">
        <f>+'C-2000'!G118</f>
        <v>0</v>
      </c>
      <c r="E99" s="15"/>
      <c r="F99" s="40"/>
      <c r="G99" s="16"/>
      <c r="H99" s="209"/>
    </row>
    <row r="100" spans="1:8" x14ac:dyDescent="0.25">
      <c r="A100" s="17">
        <v>2800</v>
      </c>
      <c r="B100" s="18" t="s">
        <v>88</v>
      </c>
      <c r="C100" s="18"/>
      <c r="D100" s="19">
        <f>SUM(D101:D103)</f>
        <v>4869.1499999999996</v>
      </c>
      <c r="E100" s="15">
        <f>+D100/D49</f>
        <v>5.8089366177437041E-4</v>
      </c>
      <c r="F100" s="40">
        <f>+E100*F49</f>
        <v>17437.903655956787</v>
      </c>
      <c r="G100" s="16">
        <v>20839.936003096245</v>
      </c>
      <c r="H100" s="209"/>
    </row>
    <row r="101" spans="1:8" hidden="1" x14ac:dyDescent="0.25">
      <c r="A101" s="17">
        <v>281</v>
      </c>
      <c r="B101" s="18" t="s">
        <v>89</v>
      </c>
      <c r="C101" s="18"/>
      <c r="D101" s="19">
        <f>+'[1]C-2000'!P123</f>
        <v>0</v>
      </c>
      <c r="E101" s="15"/>
      <c r="F101" s="40"/>
      <c r="G101" s="16"/>
      <c r="H101" s="209"/>
    </row>
    <row r="102" spans="1:8" hidden="1" x14ac:dyDescent="0.25">
      <c r="A102" s="17">
        <v>282</v>
      </c>
      <c r="B102" s="18" t="s">
        <v>90</v>
      </c>
      <c r="C102" s="18"/>
      <c r="D102" s="19">
        <f>+'C-2000'!G125</f>
        <v>4869.1499999999996</v>
      </c>
      <c r="E102" s="15"/>
      <c r="F102" s="40">
        <f>+F100</f>
        <v>17437.903655956787</v>
      </c>
      <c r="G102" s="16">
        <v>20839.936003096245</v>
      </c>
      <c r="H102" s="209"/>
    </row>
    <row r="103" spans="1:8" hidden="1" x14ac:dyDescent="0.25">
      <c r="A103" s="17">
        <v>283</v>
      </c>
      <c r="B103" s="18" t="s">
        <v>91</v>
      </c>
      <c r="C103" s="18"/>
      <c r="D103" s="19">
        <f>+'C-2000'!G127</f>
        <v>0</v>
      </c>
      <c r="E103" s="15"/>
      <c r="F103" s="40"/>
      <c r="G103" s="16"/>
      <c r="H103" s="209"/>
    </row>
    <row r="104" spans="1:8" x14ac:dyDescent="0.25">
      <c r="A104" s="17">
        <v>2900</v>
      </c>
      <c r="B104" s="18" t="s">
        <v>92</v>
      </c>
      <c r="C104" s="18"/>
      <c r="D104" s="19">
        <f>SUM(D105:D113)</f>
        <v>1041472.45</v>
      </c>
      <c r="E104" s="15">
        <f>+D104/D49</f>
        <v>0.12424853313568589</v>
      </c>
      <c r="F104" s="40">
        <f>+E104*F49</f>
        <v>3729828.8702203203</v>
      </c>
      <c r="G104" s="16">
        <v>3418970.9251796016</v>
      </c>
      <c r="H104" s="209"/>
    </row>
    <row r="105" spans="1:8" hidden="1" x14ac:dyDescent="0.25">
      <c r="A105" s="17">
        <v>291</v>
      </c>
      <c r="B105" s="18" t="s">
        <v>93</v>
      </c>
      <c r="C105" s="18"/>
      <c r="D105" s="13">
        <f>+'C-2000'!G132</f>
        <v>383867.56</v>
      </c>
      <c r="E105" s="15">
        <f>+D105/D104</f>
        <v>0.36858157889822241</v>
      </c>
      <c r="F105" s="40">
        <f>+E105*F104</f>
        <v>1374746.2140059788</v>
      </c>
      <c r="G105" s="16">
        <v>880936.61398543557</v>
      </c>
    </row>
    <row r="106" spans="1:8" hidden="1" x14ac:dyDescent="0.25">
      <c r="A106" s="17">
        <v>292</v>
      </c>
      <c r="B106" s="18" t="s">
        <v>94</v>
      </c>
      <c r="C106" s="18"/>
      <c r="D106" s="13">
        <f>+'C-2000'!G134</f>
        <v>76296.479999999996</v>
      </c>
      <c r="E106" s="15">
        <f>+D106/D104</f>
        <v>7.3258279659725992E-2</v>
      </c>
      <c r="F106" s="40">
        <f>+E106*F104</f>
        <v>273240.84645752009</v>
      </c>
      <c r="G106" s="16">
        <v>352037.74538231274</v>
      </c>
    </row>
    <row r="107" spans="1:8" hidden="1" x14ac:dyDescent="0.25">
      <c r="A107" s="17">
        <v>293</v>
      </c>
      <c r="B107" s="18" t="s">
        <v>95</v>
      </c>
      <c r="C107" s="18"/>
      <c r="D107" s="13">
        <f>+'C-2000'!G136</f>
        <v>53403.19</v>
      </c>
      <c r="E107" s="15">
        <f>+D107/D104</f>
        <v>5.1276622823772253E-2</v>
      </c>
      <c r="F107" s="40">
        <f>+E107*F104</f>
        <v>191253.02817550395</v>
      </c>
      <c r="G107" s="16">
        <v>76443.436684612709</v>
      </c>
    </row>
    <row r="108" spans="1:8" hidden="1" x14ac:dyDescent="0.25">
      <c r="A108" s="17">
        <v>294</v>
      </c>
      <c r="B108" s="18" t="s">
        <v>96</v>
      </c>
      <c r="C108" s="18"/>
      <c r="D108" s="13">
        <f>+'C-2000'!G139</f>
        <v>20112.78</v>
      </c>
      <c r="E108" s="15">
        <f>+D108/D104</f>
        <v>1.9311869459436973E-2</v>
      </c>
      <c r="F108" s="40">
        <f>+E108*F104</f>
        <v>72029.968247734112</v>
      </c>
      <c r="G108" s="16">
        <v>131825.46772038922</v>
      </c>
    </row>
    <row r="109" spans="1:8" hidden="1" x14ac:dyDescent="0.25">
      <c r="A109" s="17">
        <v>295</v>
      </c>
      <c r="B109" s="18" t="s">
        <v>97</v>
      </c>
      <c r="C109" s="18"/>
      <c r="D109" s="13">
        <f>+'C-2000'!G142</f>
        <v>0</v>
      </c>
      <c r="E109" s="15"/>
      <c r="F109" s="40"/>
      <c r="G109" s="16"/>
    </row>
    <row r="110" spans="1:8" hidden="1" x14ac:dyDescent="0.25">
      <c r="A110" s="17">
        <v>296</v>
      </c>
      <c r="B110" s="18" t="s">
        <v>98</v>
      </c>
      <c r="C110" s="18"/>
      <c r="D110" s="13">
        <f>+'C-2000'!G145</f>
        <v>170561.27</v>
      </c>
      <c r="E110" s="15">
        <f>+D110/D104</f>
        <v>0.16376935366845277</v>
      </c>
      <c r="F110" s="40">
        <f>+E110*F104</f>
        <v>610831.66336991731</v>
      </c>
      <c r="G110" s="16">
        <v>699140.971688258</v>
      </c>
    </row>
    <row r="111" spans="1:8" hidden="1" x14ac:dyDescent="0.25">
      <c r="A111" s="17">
        <v>297</v>
      </c>
      <c r="B111" s="18" t="s">
        <v>99</v>
      </c>
      <c r="C111" s="18"/>
      <c r="D111" s="13">
        <f>+'C-2000'!G148</f>
        <v>0</v>
      </c>
      <c r="E111" s="15">
        <f>+D111/D104</f>
        <v>0</v>
      </c>
      <c r="F111" s="40">
        <f>+E111*F104</f>
        <v>0</v>
      </c>
      <c r="G111" s="16">
        <v>412.05188237694256</v>
      </c>
    </row>
    <row r="112" spans="1:8" hidden="1" x14ac:dyDescent="0.25">
      <c r="A112" s="17">
        <v>298</v>
      </c>
      <c r="B112" s="18" t="s">
        <v>100</v>
      </c>
      <c r="C112" s="18"/>
      <c r="D112" s="13">
        <f>+'C-2000'!G151</f>
        <v>337231.17</v>
      </c>
      <c r="E112" s="15">
        <f>+D112/D104</f>
        <v>0.32380229549038958</v>
      </c>
      <c r="F112" s="40">
        <f>+E112*F104</f>
        <v>1207727.149963666</v>
      </c>
      <c r="G112" s="16">
        <v>1278174.6378362165</v>
      </c>
    </row>
    <row r="113" spans="1:8" hidden="1" x14ac:dyDescent="0.25">
      <c r="A113" s="17">
        <v>299</v>
      </c>
      <c r="B113" s="18" t="s">
        <v>101</v>
      </c>
      <c r="C113" s="18"/>
      <c r="D113" s="13">
        <f>+'C-2000'!G154</f>
        <v>0</v>
      </c>
      <c r="E113" s="15"/>
      <c r="F113" s="40"/>
      <c r="G113" s="16"/>
    </row>
    <row r="114" spans="1:8" s="24" customFormat="1" x14ac:dyDescent="0.25">
      <c r="A114" s="14" t="s">
        <v>102</v>
      </c>
      <c r="B114" s="21"/>
      <c r="C114" s="21"/>
      <c r="D114" s="22">
        <f>+D115+D125+D135+D145+D155+D165+D173+D183+D189</f>
        <v>6071015.3100000015</v>
      </c>
      <c r="E114" s="15">
        <f>+D114/D10</f>
        <v>4.9166039960284097E-2</v>
      </c>
      <c r="F114" s="41">
        <f>+E114*E10</f>
        <v>21742148.027811561</v>
      </c>
      <c r="G114" s="23">
        <v>28159341.836785749</v>
      </c>
      <c r="H114" s="212"/>
    </row>
    <row r="115" spans="1:8" s="28" customFormat="1" x14ac:dyDescent="0.25">
      <c r="A115" s="17">
        <v>3100</v>
      </c>
      <c r="B115" s="18" t="s">
        <v>103</v>
      </c>
      <c r="C115" s="18"/>
      <c r="D115" s="25">
        <f>SUM(D116:D124)</f>
        <v>2109933.3100000005</v>
      </c>
      <c r="E115" s="15">
        <f>+D115/D114</f>
        <v>0.34754208353330607</v>
      </c>
      <c r="F115" s="42">
        <f>+E115*F114</f>
        <v>7556311.4260751912</v>
      </c>
      <c r="G115" s="27">
        <v>5938449.5511858156</v>
      </c>
      <c r="H115" s="213"/>
    </row>
    <row r="116" spans="1:8" s="28" customFormat="1" hidden="1" x14ac:dyDescent="0.25">
      <c r="A116" s="17">
        <v>311</v>
      </c>
      <c r="B116" s="18" t="s">
        <v>104</v>
      </c>
      <c r="C116" s="18"/>
      <c r="D116" s="25">
        <f>+'C-3000'!G9</f>
        <v>1943855</v>
      </c>
      <c r="E116" s="15">
        <f>+D116/D115</f>
        <v>0.92128741263390901</v>
      </c>
      <c r="F116" s="42">
        <f>+E116*F115</f>
        <v>6961534.6027848562</v>
      </c>
      <c r="G116" s="27">
        <v>5174495.9829581212</v>
      </c>
      <c r="H116" s="213"/>
    </row>
    <row r="117" spans="1:8" s="28" customFormat="1" hidden="1" x14ac:dyDescent="0.25">
      <c r="A117" s="17">
        <v>312</v>
      </c>
      <c r="B117" s="18" t="s">
        <v>105</v>
      </c>
      <c r="C117" s="18"/>
      <c r="D117" s="25">
        <f>+'C-3000'!G11</f>
        <v>20979.07</v>
      </c>
      <c r="E117" s="15">
        <f>+D117/D115</f>
        <v>9.9430014686103969E-3</v>
      </c>
      <c r="F117" s="42">
        <f>+E117*F115</f>
        <v>75132.415606743147</v>
      </c>
      <c r="G117" s="27">
        <v>83585.350659023999</v>
      </c>
      <c r="H117" s="213"/>
    </row>
    <row r="118" spans="1:8" s="28" customFormat="1" hidden="1" x14ac:dyDescent="0.25">
      <c r="A118" s="17">
        <v>313</v>
      </c>
      <c r="B118" s="18" t="s">
        <v>106</v>
      </c>
      <c r="C118" s="18"/>
      <c r="D118" s="25"/>
      <c r="E118" s="15"/>
      <c r="F118" s="42"/>
      <c r="G118" s="27"/>
      <c r="H118" s="213"/>
    </row>
    <row r="119" spans="1:8" s="28" customFormat="1" hidden="1" x14ac:dyDescent="0.25">
      <c r="A119" s="17">
        <v>314</v>
      </c>
      <c r="B119" s="18" t="s">
        <v>107</v>
      </c>
      <c r="C119" s="18"/>
      <c r="D119" s="25">
        <f>+'C-3000'!G15</f>
        <v>119063.51000000001</v>
      </c>
      <c r="E119" s="15">
        <f>+D119/D115</f>
        <v>5.6429987353486533E-2</v>
      </c>
      <c r="F119" s="42">
        <f>+E119*F115</f>
        <v>426402.55821242882</v>
      </c>
      <c r="G119" s="27">
        <v>533560.24672770023</v>
      </c>
      <c r="H119" s="213"/>
    </row>
    <row r="120" spans="1:8" s="28" customFormat="1" hidden="1" x14ac:dyDescent="0.25">
      <c r="A120" s="17">
        <v>315</v>
      </c>
      <c r="B120" s="18" t="s">
        <v>108</v>
      </c>
      <c r="C120" s="18"/>
      <c r="D120" s="25">
        <f>+'C-3000'!G17</f>
        <v>25284.49</v>
      </c>
      <c r="E120" s="15">
        <f>+D120/D115</f>
        <v>1.1983549375785718E-2</v>
      </c>
      <c r="F120" s="42">
        <f>+E120*F115</f>
        <v>90551.431073185842</v>
      </c>
      <c r="G120" s="27">
        <v>139473.06824692877</v>
      </c>
      <c r="H120" s="213"/>
    </row>
    <row r="121" spans="1:8" s="28" customFormat="1" hidden="1" x14ac:dyDescent="0.25">
      <c r="A121" s="17">
        <v>316</v>
      </c>
      <c r="B121" s="18" t="s">
        <v>109</v>
      </c>
      <c r="C121" s="18"/>
      <c r="D121" s="25">
        <f>+'C-3000'!G19</f>
        <v>0</v>
      </c>
      <c r="E121" s="15"/>
      <c r="F121" s="42"/>
      <c r="G121" s="27"/>
      <c r="H121" s="213"/>
    </row>
    <row r="122" spans="1:8" s="28" customFormat="1" hidden="1" x14ac:dyDescent="0.25">
      <c r="A122" s="17">
        <v>317</v>
      </c>
      <c r="B122" s="18" t="s">
        <v>110</v>
      </c>
      <c r="C122" s="18"/>
      <c r="D122" s="25">
        <f>+'C-3000'!G21</f>
        <v>0</v>
      </c>
      <c r="E122" s="15"/>
      <c r="F122" s="42"/>
      <c r="G122" s="27"/>
      <c r="H122" s="213"/>
    </row>
    <row r="123" spans="1:8" s="28" customFormat="1" hidden="1" x14ac:dyDescent="0.25">
      <c r="A123" s="17">
        <v>318</v>
      </c>
      <c r="B123" s="18" t="s">
        <v>111</v>
      </c>
      <c r="C123" s="18"/>
      <c r="D123" s="25">
        <f>+'C-3000'!G23</f>
        <v>751.24</v>
      </c>
      <c r="E123" s="15">
        <f>+D123/D115</f>
        <v>3.5604916820806997E-4</v>
      </c>
      <c r="F123" s="42">
        <f>+E123*F115</f>
        <v>2690.418397975207</v>
      </c>
      <c r="G123" s="27">
        <v>7334.9025940413621</v>
      </c>
      <c r="H123" s="213"/>
    </row>
    <row r="124" spans="1:8" s="28" customFormat="1" hidden="1" x14ac:dyDescent="0.25">
      <c r="A124" s="17">
        <v>319</v>
      </c>
      <c r="B124" s="18" t="s">
        <v>112</v>
      </c>
      <c r="C124" s="18"/>
      <c r="D124" s="25"/>
      <c r="E124" s="15"/>
      <c r="F124" s="42"/>
      <c r="G124" s="27"/>
      <c r="H124" s="213"/>
    </row>
    <row r="125" spans="1:8" s="28" customFormat="1" x14ac:dyDescent="0.25">
      <c r="A125" s="17">
        <v>3200</v>
      </c>
      <c r="B125" s="18" t="s">
        <v>113</v>
      </c>
      <c r="C125" s="18"/>
      <c r="D125" s="25">
        <f>SUM(D126:D134)</f>
        <v>381777.24</v>
      </c>
      <c r="E125" s="15">
        <f>+D125/D114</f>
        <v>6.2885237560041649E-2</v>
      </c>
      <c r="F125" s="42">
        <f>+E125*F114</f>
        <v>1367260.143794521</v>
      </c>
      <c r="G125" s="27">
        <v>1254272.414653671</v>
      </c>
      <c r="H125" s="213"/>
    </row>
    <row r="126" spans="1:8" s="28" customFormat="1" hidden="1" x14ac:dyDescent="0.25">
      <c r="A126" s="17">
        <v>321</v>
      </c>
      <c r="B126" s="18" t="s">
        <v>114</v>
      </c>
      <c r="C126" s="18"/>
      <c r="D126" s="25"/>
      <c r="E126" s="15"/>
      <c r="F126" s="42"/>
      <c r="G126" s="27"/>
      <c r="H126" s="213"/>
    </row>
    <row r="127" spans="1:8" s="28" customFormat="1" hidden="1" x14ac:dyDescent="0.25">
      <c r="A127" s="17">
        <v>322</v>
      </c>
      <c r="B127" s="18" t="s">
        <v>115</v>
      </c>
      <c r="C127" s="18"/>
      <c r="D127" s="25">
        <f>+'C-3000'!G31</f>
        <v>35219</v>
      </c>
      <c r="E127" s="15">
        <f>+D127/D125</f>
        <v>9.2250129944886183E-2</v>
      </c>
      <c r="F127" s="42">
        <f>+E127*F125</f>
        <v>126129.92593350833</v>
      </c>
      <c r="G127" s="27">
        <v>235829.95051815078</v>
      </c>
      <c r="H127" s="213"/>
    </row>
    <row r="128" spans="1:8" s="28" customFormat="1" hidden="1" x14ac:dyDescent="0.25">
      <c r="A128" s="17">
        <v>323</v>
      </c>
      <c r="B128" s="18" t="s">
        <v>116</v>
      </c>
      <c r="C128" s="18"/>
      <c r="D128" s="25">
        <f>+'C-3000'!G33</f>
        <v>0</v>
      </c>
      <c r="E128" s="15"/>
      <c r="F128" s="42"/>
      <c r="G128" s="27"/>
      <c r="H128" s="213"/>
    </row>
    <row r="129" spans="1:8" s="28" customFormat="1" hidden="1" x14ac:dyDescent="0.25">
      <c r="A129" s="17">
        <v>324</v>
      </c>
      <c r="B129" s="18" t="s">
        <v>117</v>
      </c>
      <c r="C129" s="18"/>
      <c r="D129" s="25"/>
      <c r="E129" s="15"/>
      <c r="F129" s="42"/>
      <c r="G129" s="27"/>
      <c r="H129" s="213"/>
    </row>
    <row r="130" spans="1:8" s="28" customFormat="1" hidden="1" x14ac:dyDescent="0.25">
      <c r="A130" s="17">
        <v>325</v>
      </c>
      <c r="B130" s="18" t="s">
        <v>118</v>
      </c>
      <c r="C130" s="18"/>
      <c r="D130" s="25">
        <f>+'C-3000'!G37</f>
        <v>0</v>
      </c>
      <c r="E130" s="15">
        <f>+D130/D125</f>
        <v>0</v>
      </c>
      <c r="F130" s="42">
        <f>+E130*F125</f>
        <v>0</v>
      </c>
      <c r="G130" s="27">
        <v>14669.047012619152</v>
      </c>
      <c r="H130" s="213"/>
    </row>
    <row r="131" spans="1:8" s="28" customFormat="1" hidden="1" x14ac:dyDescent="0.25">
      <c r="A131" s="17">
        <v>326</v>
      </c>
      <c r="B131" s="18" t="s">
        <v>119</v>
      </c>
      <c r="C131" s="18"/>
      <c r="D131" s="25">
        <f>+'C-3000'!G39</f>
        <v>0</v>
      </c>
      <c r="E131" s="15">
        <f>+D131/D125</f>
        <v>0</v>
      </c>
      <c r="F131" s="42">
        <f>+E131*F125</f>
        <v>0</v>
      </c>
      <c r="G131" s="27">
        <v>92536.963536684241</v>
      </c>
      <c r="H131" s="213"/>
    </row>
    <row r="132" spans="1:8" s="28" customFormat="1" hidden="1" x14ac:dyDescent="0.25">
      <c r="A132" s="17">
        <v>327</v>
      </c>
      <c r="B132" s="18" t="s">
        <v>120</v>
      </c>
      <c r="C132" s="18"/>
      <c r="D132" s="25"/>
      <c r="E132" s="15"/>
      <c r="F132" s="42"/>
      <c r="G132" s="27"/>
      <c r="H132" s="213"/>
    </row>
    <row r="133" spans="1:8" s="28" customFormat="1" hidden="1" x14ac:dyDescent="0.25">
      <c r="A133" s="17">
        <v>328</v>
      </c>
      <c r="B133" s="18" t="s">
        <v>121</v>
      </c>
      <c r="C133" s="18"/>
      <c r="D133" s="25"/>
      <c r="E133" s="15"/>
      <c r="F133" s="42"/>
      <c r="G133" s="27"/>
      <c r="H133" s="213"/>
    </row>
    <row r="134" spans="1:8" s="28" customFormat="1" hidden="1" x14ac:dyDescent="0.25">
      <c r="A134" s="17">
        <v>329</v>
      </c>
      <c r="B134" s="18" t="s">
        <v>122</v>
      </c>
      <c r="C134" s="18"/>
      <c r="D134" s="25">
        <f>+'C-3000'!G45</f>
        <v>346558.24</v>
      </c>
      <c r="E134" s="15">
        <f>+D134/D125</f>
        <v>0.90774987005511376</v>
      </c>
      <c r="F134" s="42">
        <f>+E134*F125</f>
        <v>1241130.2178610126</v>
      </c>
      <c r="G134" s="27">
        <v>911236.45358621678</v>
      </c>
      <c r="H134" s="213"/>
    </row>
    <row r="135" spans="1:8" s="28" customFormat="1" x14ac:dyDescent="0.25">
      <c r="A135" s="17">
        <v>3300</v>
      </c>
      <c r="B135" s="18" t="s">
        <v>123</v>
      </c>
      <c r="C135" s="18"/>
      <c r="D135" s="25">
        <f>SUM(D136:D144)</f>
        <v>113484.85</v>
      </c>
      <c r="E135" s="15">
        <f>+D135/D114</f>
        <v>1.8692894714508631E-2</v>
      </c>
      <c r="F135" s="42">
        <f>+E135*F114</f>
        <v>406423.683951143</v>
      </c>
      <c r="G135" s="27">
        <v>1103853.1387051728</v>
      </c>
      <c r="H135" s="213"/>
    </row>
    <row r="136" spans="1:8" s="28" customFormat="1" hidden="1" x14ac:dyDescent="0.25">
      <c r="A136" s="17">
        <v>331</v>
      </c>
      <c r="B136" s="18" t="s">
        <v>124</v>
      </c>
      <c r="C136" s="18"/>
      <c r="D136" s="25">
        <f>+'C-3000'!G50</f>
        <v>109246.58</v>
      </c>
      <c r="E136" s="15">
        <f>+D136/$D$135</f>
        <v>0.96265342907004769</v>
      </c>
      <c r="F136" s="42">
        <f>+E136*$F$135</f>
        <v>391245.15301084914</v>
      </c>
      <c r="G136" s="27">
        <v>194382.24502456479</v>
      </c>
      <c r="H136" s="213"/>
    </row>
    <row r="137" spans="1:8" s="28" customFormat="1" hidden="1" x14ac:dyDescent="0.25">
      <c r="A137" s="17">
        <v>332</v>
      </c>
      <c r="B137" s="18" t="s">
        <v>125</v>
      </c>
      <c r="C137" s="18"/>
      <c r="D137" s="25">
        <f>+'C-3000'!G52</f>
        <v>0</v>
      </c>
      <c r="E137" s="15">
        <f t="shared" ref="E137:E144" si="4">+D137/$D$135</f>
        <v>0</v>
      </c>
      <c r="F137" s="42">
        <f t="shared" ref="F137:F144" si="5">+E137*$F$135</f>
        <v>0</v>
      </c>
      <c r="G137" s="27">
        <v>238281.88996734776</v>
      </c>
      <c r="H137" s="213"/>
    </row>
    <row r="138" spans="1:8" s="28" customFormat="1" hidden="1" x14ac:dyDescent="0.25">
      <c r="A138" s="17">
        <v>333</v>
      </c>
      <c r="B138" s="18" t="s">
        <v>126</v>
      </c>
      <c r="C138" s="18"/>
      <c r="D138" s="25">
        <f>+'C-3000'!G54</f>
        <v>0</v>
      </c>
      <c r="E138" s="15">
        <f t="shared" si="4"/>
        <v>0</v>
      </c>
      <c r="F138" s="42">
        <f t="shared" si="5"/>
        <v>0</v>
      </c>
      <c r="G138" s="27">
        <v>4760.6826282302427</v>
      </c>
      <c r="H138" s="213"/>
    </row>
    <row r="139" spans="1:8" s="28" customFormat="1" hidden="1" x14ac:dyDescent="0.25">
      <c r="A139" s="17">
        <v>334</v>
      </c>
      <c r="B139" s="18" t="s">
        <v>127</v>
      </c>
      <c r="C139" s="18"/>
      <c r="D139" s="25">
        <f>+'C-3000'!G57</f>
        <v>0</v>
      </c>
      <c r="E139" s="15">
        <f t="shared" si="4"/>
        <v>0</v>
      </c>
      <c r="F139" s="42">
        <f t="shared" si="5"/>
        <v>0</v>
      </c>
      <c r="G139" s="27">
        <v>239136.78224875283</v>
      </c>
      <c r="H139" s="213"/>
    </row>
    <row r="140" spans="1:8" s="28" customFormat="1" hidden="1" x14ac:dyDescent="0.25">
      <c r="A140" s="17">
        <v>335</v>
      </c>
      <c r="B140" s="18" t="s">
        <v>128</v>
      </c>
      <c r="C140" s="18"/>
      <c r="D140" s="25"/>
      <c r="E140" s="15">
        <f t="shared" si="4"/>
        <v>0</v>
      </c>
      <c r="F140" s="42">
        <f t="shared" si="5"/>
        <v>0</v>
      </c>
      <c r="G140" s="27">
        <v>0</v>
      </c>
      <c r="H140" s="213"/>
    </row>
    <row r="141" spans="1:8" s="28" customFormat="1" hidden="1" x14ac:dyDescent="0.25">
      <c r="A141" s="17">
        <v>336</v>
      </c>
      <c r="B141" s="18" t="s">
        <v>129</v>
      </c>
      <c r="C141" s="18"/>
      <c r="D141" s="25">
        <f>+'C-3000'!G61</f>
        <v>4238.2700000000004</v>
      </c>
      <c r="E141" s="15">
        <f t="shared" si="4"/>
        <v>3.7346570929952326E-2</v>
      </c>
      <c r="F141" s="42">
        <f t="shared" si="5"/>
        <v>15178.530940293889</v>
      </c>
      <c r="G141" s="27">
        <v>207420.65439994071</v>
      </c>
      <c r="H141" s="213"/>
    </row>
    <row r="142" spans="1:8" s="28" customFormat="1" hidden="1" x14ac:dyDescent="0.25">
      <c r="A142" s="17">
        <v>337</v>
      </c>
      <c r="B142" s="18" t="s">
        <v>130</v>
      </c>
      <c r="C142" s="18"/>
      <c r="D142" s="25"/>
      <c r="E142" s="15">
        <f t="shared" si="4"/>
        <v>0</v>
      </c>
      <c r="F142" s="42">
        <f t="shared" si="5"/>
        <v>0</v>
      </c>
      <c r="G142" s="27">
        <v>0</v>
      </c>
      <c r="H142" s="213"/>
    </row>
    <row r="143" spans="1:8" s="28" customFormat="1" hidden="1" x14ac:dyDescent="0.25">
      <c r="A143" s="17">
        <v>338</v>
      </c>
      <c r="B143" s="18" t="s">
        <v>131</v>
      </c>
      <c r="C143" s="18"/>
      <c r="D143" s="25"/>
      <c r="E143" s="15">
        <f t="shared" si="4"/>
        <v>0</v>
      </c>
      <c r="F143" s="42">
        <f t="shared" si="5"/>
        <v>0</v>
      </c>
      <c r="G143" s="27">
        <v>0</v>
      </c>
      <c r="H143" s="213"/>
    </row>
    <row r="144" spans="1:8" s="28" customFormat="1" hidden="1" x14ac:dyDescent="0.25">
      <c r="A144" s="17">
        <v>339</v>
      </c>
      <c r="B144" s="18" t="s">
        <v>123</v>
      </c>
      <c r="C144" s="18"/>
      <c r="D144" s="25">
        <f>+'C-3000'!G67</f>
        <v>0</v>
      </c>
      <c r="E144" s="15">
        <f t="shared" si="4"/>
        <v>0</v>
      </c>
      <c r="F144" s="42">
        <f t="shared" si="5"/>
        <v>0</v>
      </c>
      <c r="G144" s="27">
        <v>219870.88443633652</v>
      </c>
      <c r="H144" s="213"/>
    </row>
    <row r="145" spans="1:8" s="28" customFormat="1" x14ac:dyDescent="0.25">
      <c r="A145" s="17">
        <v>3400</v>
      </c>
      <c r="B145" s="18" t="s">
        <v>132</v>
      </c>
      <c r="C145" s="18"/>
      <c r="D145" s="25">
        <f>SUM(D146:D154)</f>
        <v>209842.4</v>
      </c>
      <c r="E145" s="15">
        <f>+D145/D114</f>
        <v>3.4564630343519913E-2</v>
      </c>
      <c r="F145" s="42">
        <f>+E145*F114</f>
        <v>751509.30945539707</v>
      </c>
      <c r="G145" s="27">
        <v>1613204.3319366346</v>
      </c>
      <c r="H145" s="213"/>
    </row>
    <row r="146" spans="1:8" s="28" customFormat="1" hidden="1" x14ac:dyDescent="0.25">
      <c r="A146" s="17">
        <v>341</v>
      </c>
      <c r="B146" s="18" t="s">
        <v>133</v>
      </c>
      <c r="C146" s="18"/>
      <c r="D146" s="25">
        <f>+'C-3000'!G71</f>
        <v>177210.91999999998</v>
      </c>
      <c r="E146" s="15">
        <f>+D146/D145</f>
        <v>0.84449529742320895</v>
      </c>
      <c r="F146" s="42">
        <f>+E146*F145</f>
        <v>634646.07780484587</v>
      </c>
      <c r="G146" s="27">
        <v>1539919.4542332694</v>
      </c>
      <c r="H146" s="213"/>
    </row>
    <row r="147" spans="1:8" s="28" customFormat="1" hidden="1" x14ac:dyDescent="0.25">
      <c r="A147" s="17">
        <v>342</v>
      </c>
      <c r="B147" s="18" t="s">
        <v>134</v>
      </c>
      <c r="C147" s="18"/>
      <c r="D147" s="25"/>
      <c r="E147" s="15"/>
      <c r="F147" s="42"/>
      <c r="G147" s="27"/>
      <c r="H147" s="213"/>
    </row>
    <row r="148" spans="1:8" s="28" customFormat="1" hidden="1" x14ac:dyDescent="0.25">
      <c r="A148" s="17">
        <v>343</v>
      </c>
      <c r="B148" s="18" t="s">
        <v>135</v>
      </c>
      <c r="C148" s="18"/>
      <c r="D148" s="25"/>
      <c r="E148" s="15"/>
      <c r="F148" s="42"/>
      <c r="G148" s="27"/>
      <c r="H148" s="213"/>
    </row>
    <row r="149" spans="1:8" s="28" customFormat="1" hidden="1" x14ac:dyDescent="0.25">
      <c r="A149" s="17">
        <v>344</v>
      </c>
      <c r="B149" s="18" t="s">
        <v>136</v>
      </c>
      <c r="C149" s="18"/>
      <c r="D149" s="25">
        <f>+'C-3000'!G77</f>
        <v>0</v>
      </c>
      <c r="E149" s="15"/>
      <c r="F149" s="42"/>
      <c r="G149" s="27"/>
      <c r="H149" s="213"/>
    </row>
    <row r="150" spans="1:8" s="28" customFormat="1" hidden="1" x14ac:dyDescent="0.25">
      <c r="A150" s="17">
        <v>345</v>
      </c>
      <c r="B150" s="18" t="s">
        <v>137</v>
      </c>
      <c r="C150" s="18"/>
      <c r="D150" s="25">
        <f>+'C-3000'!G79</f>
        <v>0</v>
      </c>
      <c r="E150" s="15">
        <f>+D150/D145</f>
        <v>0</v>
      </c>
      <c r="F150" s="42">
        <f>+E150*F145</f>
        <v>0</v>
      </c>
      <c r="G150" s="27">
        <v>17437.0467376745</v>
      </c>
      <c r="H150" s="213"/>
    </row>
    <row r="151" spans="1:8" s="28" customFormat="1" hidden="1" x14ac:dyDescent="0.25">
      <c r="A151" s="17">
        <v>346</v>
      </c>
      <c r="B151" s="18" t="s">
        <v>138</v>
      </c>
      <c r="C151" s="18"/>
      <c r="D151" s="25">
        <f>+'C-3000'!G81</f>
        <v>0</v>
      </c>
      <c r="E151" s="15">
        <f>+D151/D145</f>
        <v>0</v>
      </c>
      <c r="F151" s="42">
        <f>+E151*F145</f>
        <v>0</v>
      </c>
      <c r="G151" s="27">
        <v>3011.2751564106957</v>
      </c>
      <c r="H151" s="213"/>
    </row>
    <row r="152" spans="1:8" s="28" customFormat="1" hidden="1" x14ac:dyDescent="0.25">
      <c r="A152" s="17">
        <v>347</v>
      </c>
      <c r="B152" s="18" t="s">
        <v>139</v>
      </c>
      <c r="C152" s="18"/>
      <c r="D152" s="25">
        <f>+'C-3000'!G83</f>
        <v>24799.41</v>
      </c>
      <c r="E152" s="15">
        <f>+D152/D145</f>
        <v>0.11818112068866922</v>
      </c>
      <c r="F152" s="42">
        <f>+E152*F145</f>
        <v>88814.212399406752</v>
      </c>
      <c r="G152" s="27">
        <v>28746.354557994426</v>
      </c>
      <c r="H152" s="213"/>
    </row>
    <row r="153" spans="1:8" s="28" customFormat="1" hidden="1" x14ac:dyDescent="0.25">
      <c r="A153" s="17">
        <v>348</v>
      </c>
      <c r="B153" s="18" t="s">
        <v>140</v>
      </c>
      <c r="C153" s="18"/>
      <c r="D153" s="25">
        <f>+'C-3000'!G85</f>
        <v>7832.0700000000006</v>
      </c>
      <c r="E153" s="15">
        <f>+D153/D145</f>
        <v>3.7323581888121758E-2</v>
      </c>
      <c r="F153" s="42">
        <f>+E153*F145</f>
        <v>28049.019251144349</v>
      </c>
      <c r="G153" s="27">
        <v>24090.201251285565</v>
      </c>
      <c r="H153" s="213"/>
    </row>
    <row r="154" spans="1:8" s="28" customFormat="1" hidden="1" x14ac:dyDescent="0.25">
      <c r="A154" s="17">
        <v>349</v>
      </c>
      <c r="B154" s="18" t="s">
        <v>141</v>
      </c>
      <c r="C154" s="18"/>
      <c r="D154" s="25"/>
      <c r="E154" s="15"/>
      <c r="F154" s="42"/>
      <c r="G154" s="27"/>
      <c r="H154" s="213"/>
    </row>
    <row r="155" spans="1:8" s="28" customFormat="1" x14ac:dyDescent="0.25">
      <c r="A155" s="17">
        <v>3500</v>
      </c>
      <c r="B155" s="18" t="s">
        <v>142</v>
      </c>
      <c r="C155" s="18"/>
      <c r="D155" s="25">
        <f>SUM(D156:D164)</f>
        <v>1012627.98</v>
      </c>
      <c r="E155" s="15">
        <f>+D155/D114</f>
        <v>0.16679713825330475</v>
      </c>
      <c r="F155" s="42">
        <f>+E155*F114</f>
        <v>3626528.0705187023</v>
      </c>
      <c r="G155" s="27">
        <v>3704878.1178356581</v>
      </c>
      <c r="H155" s="213"/>
    </row>
    <row r="156" spans="1:8" s="28" customFormat="1" hidden="1" x14ac:dyDescent="0.25">
      <c r="A156" s="17">
        <v>351</v>
      </c>
      <c r="B156" s="18" t="s">
        <v>143</v>
      </c>
      <c r="C156" s="18"/>
      <c r="D156" s="25">
        <f>+'C-3000'!G91</f>
        <v>228970.05</v>
      </c>
      <c r="E156" s="15">
        <f>+D156/D155</f>
        <v>0.22611467836391405</v>
      </c>
      <c r="F156" s="42">
        <f>+E156*F155</f>
        <v>820011.22824304213</v>
      </c>
      <c r="G156" s="27">
        <v>562511.86905141955</v>
      </c>
      <c r="H156" s="213"/>
    </row>
    <row r="157" spans="1:8" s="28" customFormat="1" hidden="1" x14ac:dyDescent="0.25">
      <c r="A157" s="17">
        <v>352</v>
      </c>
      <c r="B157" s="18" t="s">
        <v>144</v>
      </c>
      <c r="C157" s="18"/>
      <c r="D157" s="25">
        <f>+'C-3000'!G93</f>
        <v>32410.75</v>
      </c>
      <c r="E157" s="15">
        <f>+D157/D155</f>
        <v>3.2006571653293639E-2</v>
      </c>
      <c r="F157" s="42">
        <f>+E157*F155</f>
        <v>116072.73054173758</v>
      </c>
      <c r="G157" s="27">
        <v>65719.308465569222</v>
      </c>
      <c r="H157" s="213"/>
    </row>
    <row r="158" spans="1:8" s="28" customFormat="1" hidden="1" x14ac:dyDescent="0.25">
      <c r="A158" s="17">
        <v>353</v>
      </c>
      <c r="B158" s="18" t="s">
        <v>145</v>
      </c>
      <c r="C158" s="18"/>
      <c r="D158" s="25">
        <f>+'C-3000'!G95</f>
        <v>2913.38</v>
      </c>
      <c r="E158" s="15">
        <f>+D158/D155</f>
        <v>2.8770486867250103E-3</v>
      </c>
      <c r="F158" s="42">
        <f>+E158*F155</f>
        <v>10433.697822657217</v>
      </c>
      <c r="G158" s="27">
        <v>3294.2394250765906</v>
      </c>
      <c r="H158" s="213"/>
    </row>
    <row r="159" spans="1:8" s="28" customFormat="1" hidden="1" x14ac:dyDescent="0.25">
      <c r="A159" s="17">
        <v>354</v>
      </c>
      <c r="B159" s="18" t="s">
        <v>146</v>
      </c>
      <c r="C159" s="18"/>
      <c r="D159" s="25"/>
      <c r="E159" s="15"/>
      <c r="F159" s="42"/>
      <c r="G159" s="27"/>
      <c r="H159" s="213"/>
    </row>
    <row r="160" spans="1:8" s="28" customFormat="1" hidden="1" x14ac:dyDescent="0.25">
      <c r="A160" s="17">
        <v>355</v>
      </c>
      <c r="B160" s="18" t="s">
        <v>147</v>
      </c>
      <c r="C160" s="18"/>
      <c r="D160" s="25">
        <f>+'C-3000'!G100</f>
        <v>486027.1</v>
      </c>
      <c r="E160" s="15">
        <f>+D160/D155</f>
        <v>0.47996609771734727</v>
      </c>
      <c r="F160" s="42">
        <f>+E160*F155</f>
        <v>1740610.5262692822</v>
      </c>
      <c r="G160" s="27">
        <v>1859196.9487789026</v>
      </c>
      <c r="H160" s="213"/>
    </row>
    <row r="161" spans="1:8" s="28" customFormat="1" hidden="1" x14ac:dyDescent="0.25">
      <c r="A161" s="17">
        <v>356</v>
      </c>
      <c r="B161" s="18" t="s">
        <v>148</v>
      </c>
      <c r="C161" s="18"/>
      <c r="D161" s="25"/>
      <c r="E161" s="15"/>
      <c r="F161" s="42"/>
      <c r="G161" s="27"/>
      <c r="H161" s="213"/>
    </row>
    <row r="162" spans="1:8" s="28" customFormat="1" hidden="1" x14ac:dyDescent="0.25">
      <c r="A162" s="17">
        <v>357</v>
      </c>
      <c r="B162" s="18" t="s">
        <v>149</v>
      </c>
      <c r="C162" s="18"/>
      <c r="D162" s="25">
        <f>+'C-3000'!G105</f>
        <v>262306.7</v>
      </c>
      <c r="E162" s="15">
        <f>+D162/D155</f>
        <v>0.25903560357872002</v>
      </c>
      <c r="F162" s="42">
        <f>+E162*F155</f>
        <v>939399.88764198299</v>
      </c>
      <c r="G162" s="27">
        <v>1172135.426361202</v>
      </c>
      <c r="H162" s="213"/>
    </row>
    <row r="163" spans="1:8" s="28" customFormat="1" hidden="1" x14ac:dyDescent="0.25">
      <c r="A163" s="17">
        <v>358</v>
      </c>
      <c r="B163" s="18" t="s">
        <v>150</v>
      </c>
      <c r="C163" s="18"/>
      <c r="D163" s="25">
        <f>+'C-3000'!G107</f>
        <v>0</v>
      </c>
      <c r="E163" s="15"/>
      <c r="F163" s="42"/>
      <c r="G163" s="27"/>
      <c r="H163" s="213"/>
    </row>
    <row r="164" spans="1:8" s="28" customFormat="1" hidden="1" x14ac:dyDescent="0.25">
      <c r="A164" s="17">
        <v>359</v>
      </c>
      <c r="B164" s="18" t="s">
        <v>151</v>
      </c>
      <c r="C164" s="18"/>
      <c r="D164" s="25">
        <f>+'C-3000'!G109</f>
        <v>0</v>
      </c>
      <c r="E164" s="15">
        <f>+D164/D155</f>
        <v>0</v>
      </c>
      <c r="F164" s="42">
        <f>+E164*F155</f>
        <v>0</v>
      </c>
      <c r="G164" s="27">
        <v>42020.325753487617</v>
      </c>
      <c r="H164" s="213"/>
    </row>
    <row r="165" spans="1:8" s="28" customFormat="1" x14ac:dyDescent="0.25">
      <c r="A165" s="17">
        <v>3600</v>
      </c>
      <c r="B165" s="18" t="s">
        <v>152</v>
      </c>
      <c r="C165" s="18"/>
      <c r="D165" s="25">
        <f>SUM(D166:D172)</f>
        <v>262575.73</v>
      </c>
      <c r="E165" s="15">
        <f>+D165/D114</f>
        <v>4.3250711222469297E-2</v>
      </c>
      <c r="F165" s="42">
        <f>+E165*F114</f>
        <v>940363.36570705811</v>
      </c>
      <c r="G165" s="27">
        <v>495443.22252766817</v>
      </c>
      <c r="H165" s="213"/>
    </row>
    <row r="166" spans="1:8" s="28" customFormat="1" hidden="1" x14ac:dyDescent="0.25">
      <c r="A166" s="17">
        <v>361</v>
      </c>
      <c r="B166" s="18" t="s">
        <v>153</v>
      </c>
      <c r="C166" s="18"/>
      <c r="D166" s="25">
        <f>+'C-3000'!G113</f>
        <v>262575.73</v>
      </c>
      <c r="E166" s="15">
        <f>+D166/D165</f>
        <v>1</v>
      </c>
      <c r="F166" s="42">
        <f>+E166*F165</f>
        <v>940363.36570705811</v>
      </c>
      <c r="G166" s="27">
        <v>474412.09445114905</v>
      </c>
      <c r="H166" s="213"/>
    </row>
    <row r="167" spans="1:8" s="28" customFormat="1" hidden="1" x14ac:dyDescent="0.25">
      <c r="A167" s="17">
        <v>362</v>
      </c>
      <c r="B167" s="18" t="s">
        <v>154</v>
      </c>
      <c r="C167" s="18"/>
      <c r="D167" s="25">
        <f>+'C-3000'!G115</f>
        <v>0</v>
      </c>
      <c r="E167" s="15"/>
      <c r="F167" s="42"/>
      <c r="G167" s="27"/>
      <c r="H167" s="213"/>
    </row>
    <row r="168" spans="1:8" s="28" customFormat="1" hidden="1" x14ac:dyDescent="0.25">
      <c r="A168" s="17">
        <v>363</v>
      </c>
      <c r="B168" s="18" t="s">
        <v>155</v>
      </c>
      <c r="C168" s="18"/>
      <c r="D168" s="25"/>
      <c r="E168" s="15"/>
      <c r="F168" s="42"/>
      <c r="G168" s="27"/>
      <c r="H168" s="213"/>
    </row>
    <row r="169" spans="1:8" s="28" customFormat="1" hidden="1" x14ac:dyDescent="0.25">
      <c r="A169" s="17">
        <v>364</v>
      </c>
      <c r="B169" s="18" t="s">
        <v>156</v>
      </c>
      <c r="C169" s="18"/>
      <c r="D169" s="25"/>
      <c r="E169" s="15"/>
      <c r="F169" s="42"/>
      <c r="G169" s="27"/>
      <c r="H169" s="213"/>
    </row>
    <row r="170" spans="1:8" s="28" customFormat="1" hidden="1" x14ac:dyDescent="0.25">
      <c r="A170" s="17">
        <v>365</v>
      </c>
      <c r="B170" s="18" t="s">
        <v>157</v>
      </c>
      <c r="C170" s="18"/>
      <c r="D170" s="25">
        <f>+'C-3000'!G122</f>
        <v>0</v>
      </c>
      <c r="E170" s="15">
        <f>+D170/D165</f>
        <v>0</v>
      </c>
      <c r="F170" s="42">
        <f>+E170*F165</f>
        <v>0</v>
      </c>
      <c r="G170" s="27">
        <v>21031.128076519148</v>
      </c>
      <c r="H170" s="213"/>
    </row>
    <row r="171" spans="1:8" s="28" customFormat="1" hidden="1" x14ac:dyDescent="0.25">
      <c r="A171" s="17">
        <v>366</v>
      </c>
      <c r="B171" s="18" t="s">
        <v>158</v>
      </c>
      <c r="C171" s="18"/>
      <c r="D171" s="25">
        <f>+'C-3000'!G124</f>
        <v>0</v>
      </c>
      <c r="E171" s="15"/>
      <c r="F171" s="42"/>
      <c r="G171" s="27"/>
      <c r="H171" s="213"/>
    </row>
    <row r="172" spans="1:8" s="28" customFormat="1" hidden="1" x14ac:dyDescent="0.25">
      <c r="A172" s="17">
        <v>369</v>
      </c>
      <c r="B172" s="18" t="s">
        <v>159</v>
      </c>
      <c r="C172" s="18"/>
      <c r="D172" s="25"/>
      <c r="E172" s="15"/>
      <c r="F172" s="42"/>
      <c r="G172" s="27"/>
      <c r="H172" s="213"/>
    </row>
    <row r="173" spans="1:8" s="28" customFormat="1" x14ac:dyDescent="0.25">
      <c r="A173" s="17">
        <v>3700</v>
      </c>
      <c r="B173" s="18" t="s">
        <v>160</v>
      </c>
      <c r="C173" s="18"/>
      <c r="D173" s="25">
        <f>SUM(D174:D182)</f>
        <v>718895.32000000007</v>
      </c>
      <c r="E173" s="15">
        <f>+D173/D114</f>
        <v>0.11841434806067058</v>
      </c>
      <c r="F173" s="42">
        <f>+E173*F114</f>
        <v>2574582.2841519006</v>
      </c>
      <c r="G173" s="27">
        <v>3887128.2863232475</v>
      </c>
      <c r="H173" s="213"/>
    </row>
    <row r="174" spans="1:8" s="28" customFormat="1" hidden="1" x14ac:dyDescent="0.25">
      <c r="A174" s="17">
        <v>371</v>
      </c>
      <c r="B174" s="18" t="s">
        <v>161</v>
      </c>
      <c r="C174" s="18"/>
      <c r="D174" s="25">
        <f>+'C-3000'!G131</f>
        <v>134008.24</v>
      </c>
      <c r="E174" s="15">
        <f>+D174/D173</f>
        <v>0.18640855806378037</v>
      </c>
      <c r="F174" s="42">
        <f>+E174*F173</f>
        <v>479924.17120530986</v>
      </c>
      <c r="G174" s="27">
        <v>653185.36915524222</v>
      </c>
      <c r="H174" s="213"/>
    </row>
    <row r="175" spans="1:8" s="28" customFormat="1" hidden="1" x14ac:dyDescent="0.25">
      <c r="A175" s="17">
        <v>372</v>
      </c>
      <c r="B175" s="18" t="s">
        <v>162</v>
      </c>
      <c r="C175" s="18"/>
      <c r="D175" s="25">
        <f>+'C-3000'!G133</f>
        <v>0</v>
      </c>
      <c r="E175" s="15"/>
      <c r="F175" s="42"/>
      <c r="G175" s="27"/>
      <c r="H175" s="213"/>
    </row>
    <row r="176" spans="1:8" s="28" customFormat="1" hidden="1" x14ac:dyDescent="0.25">
      <c r="A176" s="17">
        <v>373</v>
      </c>
      <c r="B176" s="18" t="s">
        <v>163</v>
      </c>
      <c r="C176" s="18"/>
      <c r="D176" s="25">
        <f>+'C-3000'!G135</f>
        <v>0</v>
      </c>
      <c r="E176" s="15">
        <f>+D176/D173</f>
        <v>0</v>
      </c>
      <c r="F176" s="42">
        <f>+E176*F173</f>
        <v>0</v>
      </c>
      <c r="G176" s="27">
        <v>14256.995130242211</v>
      </c>
      <c r="H176" s="213"/>
    </row>
    <row r="177" spans="1:8" s="28" customFormat="1" hidden="1" x14ac:dyDescent="0.25">
      <c r="A177" s="17">
        <v>374</v>
      </c>
      <c r="B177" s="18" t="s">
        <v>164</v>
      </c>
      <c r="C177" s="18"/>
      <c r="D177" s="25"/>
      <c r="E177" s="15"/>
      <c r="F177" s="42"/>
      <c r="G177" s="27"/>
      <c r="H177" s="213"/>
    </row>
    <row r="178" spans="1:8" s="28" customFormat="1" hidden="1" x14ac:dyDescent="0.25">
      <c r="A178" s="17">
        <v>375</v>
      </c>
      <c r="B178" s="18" t="s">
        <v>165</v>
      </c>
      <c r="C178" s="18"/>
      <c r="D178" s="25">
        <f>+'C-3000'!G139</f>
        <v>584887.08000000007</v>
      </c>
      <c r="E178" s="15">
        <f>+D178/D173</f>
        <v>0.81359144193621957</v>
      </c>
      <c r="F178" s="42">
        <f>+E178*F173</f>
        <v>2094658.1129465906</v>
      </c>
      <c r="G178" s="27">
        <v>3173041.6489526927</v>
      </c>
      <c r="H178" s="213"/>
    </row>
    <row r="179" spans="1:8" s="28" customFormat="1" hidden="1" x14ac:dyDescent="0.25">
      <c r="A179" s="17">
        <v>376</v>
      </c>
      <c r="B179" s="18" t="s">
        <v>166</v>
      </c>
      <c r="C179" s="18"/>
      <c r="D179" s="25">
        <f>+'C-3000'!G141</f>
        <v>0</v>
      </c>
      <c r="E179" s="15">
        <f>+D179/D173</f>
        <v>0</v>
      </c>
      <c r="F179" s="42">
        <f>+E179*F173</f>
        <v>0</v>
      </c>
      <c r="G179" s="27">
        <v>44501.603296709785</v>
      </c>
      <c r="H179" s="213"/>
    </row>
    <row r="180" spans="1:8" s="28" customFormat="1" hidden="1" x14ac:dyDescent="0.25">
      <c r="A180" s="17">
        <v>377</v>
      </c>
      <c r="B180" s="18" t="s">
        <v>167</v>
      </c>
      <c r="C180" s="18"/>
      <c r="D180" s="25"/>
      <c r="E180" s="15"/>
      <c r="F180" s="42"/>
      <c r="G180" s="27"/>
      <c r="H180" s="213"/>
    </row>
    <row r="181" spans="1:8" s="28" customFormat="1" hidden="1" x14ac:dyDescent="0.25">
      <c r="A181" s="17">
        <v>378</v>
      </c>
      <c r="B181" s="18" t="s">
        <v>168</v>
      </c>
      <c r="C181" s="18"/>
      <c r="D181" s="25"/>
      <c r="E181" s="15"/>
      <c r="F181" s="42"/>
      <c r="G181" s="27"/>
      <c r="H181" s="213"/>
    </row>
    <row r="182" spans="1:8" s="28" customFormat="1" hidden="1" x14ac:dyDescent="0.25">
      <c r="A182" s="17">
        <v>379</v>
      </c>
      <c r="B182" s="18" t="s">
        <v>169</v>
      </c>
      <c r="C182" s="18"/>
      <c r="D182" s="25">
        <f>+'C-3000'!G147</f>
        <v>0</v>
      </c>
      <c r="E182" s="15">
        <f>+D182/D173</f>
        <v>0</v>
      </c>
      <c r="F182" s="42">
        <f>+E182*F173</f>
        <v>0</v>
      </c>
      <c r="G182" s="27">
        <v>2142.6697883601009</v>
      </c>
      <c r="H182" s="213"/>
    </row>
    <row r="183" spans="1:8" s="28" customFormat="1" x14ac:dyDescent="0.25">
      <c r="A183" s="17">
        <v>3800</v>
      </c>
      <c r="B183" s="18" t="s">
        <v>170</v>
      </c>
      <c r="C183" s="18"/>
      <c r="D183" s="25">
        <f>SUM(D184:D188)</f>
        <v>1259850.4099999999</v>
      </c>
      <c r="E183" s="15">
        <f>+D183/D114</f>
        <v>0.20751889851518091</v>
      </c>
      <c r="F183" s="42">
        <f>+E183*F114</f>
        <v>4511906.6100854678</v>
      </c>
      <c r="G183" s="27">
        <v>10150611.581476975</v>
      </c>
      <c r="H183" s="213"/>
    </row>
    <row r="184" spans="1:8" s="28" customFormat="1" hidden="1" x14ac:dyDescent="0.25">
      <c r="A184" s="17">
        <v>381</v>
      </c>
      <c r="B184" s="18" t="s">
        <v>171</v>
      </c>
      <c r="C184" s="18"/>
      <c r="D184" s="25"/>
      <c r="E184" s="15"/>
      <c r="F184" s="42"/>
      <c r="G184" s="27"/>
      <c r="H184" s="213"/>
    </row>
    <row r="185" spans="1:8" s="28" customFormat="1" hidden="1" x14ac:dyDescent="0.25">
      <c r="A185" s="17">
        <v>382</v>
      </c>
      <c r="B185" s="18" t="s">
        <v>172</v>
      </c>
      <c r="C185" s="18"/>
      <c r="D185" s="25">
        <f>+'C-3000'!G153</f>
        <v>1259850.4099999999</v>
      </c>
      <c r="E185" s="15"/>
      <c r="F185" s="42">
        <f>+F183</f>
        <v>4511906.6100854678</v>
      </c>
      <c r="G185" s="27">
        <v>10150611.581476975</v>
      </c>
      <c r="H185" s="213"/>
    </row>
    <row r="186" spans="1:8" s="28" customFormat="1" hidden="1" x14ac:dyDescent="0.25">
      <c r="A186" s="17">
        <v>383</v>
      </c>
      <c r="B186" s="18" t="s">
        <v>173</v>
      </c>
      <c r="C186" s="18"/>
      <c r="D186" s="25"/>
      <c r="E186" s="15"/>
      <c r="F186" s="42"/>
      <c r="G186" s="27"/>
      <c r="H186" s="213"/>
    </row>
    <row r="187" spans="1:8" s="28" customFormat="1" hidden="1" x14ac:dyDescent="0.25">
      <c r="A187" s="17">
        <v>384</v>
      </c>
      <c r="B187" s="18" t="s">
        <v>174</v>
      </c>
      <c r="C187" s="18"/>
      <c r="D187" s="25"/>
      <c r="E187" s="15"/>
      <c r="F187" s="42"/>
      <c r="G187" s="27"/>
      <c r="H187" s="213"/>
    </row>
    <row r="188" spans="1:8" s="28" customFormat="1" hidden="1" x14ac:dyDescent="0.25">
      <c r="A188" s="17">
        <v>385</v>
      </c>
      <c r="B188" s="18" t="s">
        <v>175</v>
      </c>
      <c r="C188" s="18"/>
      <c r="D188" s="25"/>
      <c r="E188" s="15"/>
      <c r="F188" s="42"/>
      <c r="G188" s="27"/>
      <c r="H188" s="213"/>
    </row>
    <row r="189" spans="1:8" s="28" customFormat="1" x14ac:dyDescent="0.25">
      <c r="A189" s="17">
        <v>3900</v>
      </c>
      <c r="B189" s="18" t="s">
        <v>176</v>
      </c>
      <c r="C189" s="18"/>
      <c r="D189" s="25">
        <f>SUM(D190:D198)</f>
        <v>2028.07</v>
      </c>
      <c r="E189" s="15">
        <f>+D189/D114</f>
        <v>3.340577969980444E-4</v>
      </c>
      <c r="F189" s="42">
        <f>+E189*F114</f>
        <v>7263.1340721761062</v>
      </c>
      <c r="G189" s="27">
        <v>11501.192140905219</v>
      </c>
      <c r="H189" s="213"/>
    </row>
    <row r="190" spans="1:8" s="28" customFormat="1" hidden="1" x14ac:dyDescent="0.25">
      <c r="A190" s="17">
        <v>391</v>
      </c>
      <c r="B190" s="18" t="s">
        <v>177</v>
      </c>
      <c r="C190" s="18"/>
      <c r="D190" s="25">
        <f>+'C-3000'!G163</f>
        <v>0</v>
      </c>
      <c r="E190" s="15"/>
      <c r="F190" s="42"/>
      <c r="G190" s="27"/>
    </row>
    <row r="191" spans="1:8" s="28" customFormat="1" hidden="1" x14ac:dyDescent="0.25">
      <c r="A191" s="17">
        <v>392</v>
      </c>
      <c r="B191" s="18" t="s">
        <v>178</v>
      </c>
      <c r="C191" s="18"/>
      <c r="D191" s="25">
        <f>+'C-3000'!G165</f>
        <v>0</v>
      </c>
      <c r="E191" s="15">
        <f>+D191/D189</f>
        <v>0</v>
      </c>
      <c r="F191" s="42">
        <f>+E191*F189</f>
        <v>0</v>
      </c>
      <c r="G191" s="27">
        <v>6413.1754973147326</v>
      </c>
    </row>
    <row r="192" spans="1:8" s="28" customFormat="1" hidden="1" x14ac:dyDescent="0.25">
      <c r="A192" s="17">
        <v>393</v>
      </c>
      <c r="B192" s="18" t="s">
        <v>179</v>
      </c>
      <c r="C192" s="18"/>
      <c r="D192" s="25"/>
      <c r="E192" s="15"/>
      <c r="F192" s="42"/>
      <c r="G192" s="27"/>
    </row>
    <row r="193" spans="1:8" s="28" customFormat="1" hidden="1" x14ac:dyDescent="0.25">
      <c r="A193" s="17">
        <v>394</v>
      </c>
      <c r="B193" s="18" t="s">
        <v>180</v>
      </c>
      <c r="C193" s="18"/>
      <c r="D193" s="25"/>
      <c r="E193" s="15"/>
      <c r="F193" s="42"/>
      <c r="G193" s="27"/>
    </row>
    <row r="194" spans="1:8" s="28" customFormat="1" hidden="1" x14ac:dyDescent="0.25">
      <c r="A194" s="17">
        <v>395</v>
      </c>
      <c r="B194" s="18" t="s">
        <v>181</v>
      </c>
      <c r="C194" s="18"/>
      <c r="D194" s="25">
        <f>+'C-3000'!G171</f>
        <v>2028.07</v>
      </c>
      <c r="E194" s="15">
        <f>+D194/D189</f>
        <v>1</v>
      </c>
      <c r="F194" s="42">
        <f>+E194*F189</f>
        <v>7263.1340721761062</v>
      </c>
      <c r="G194" s="27">
        <v>5088.0166435904857</v>
      </c>
    </row>
    <row r="195" spans="1:8" s="28" customFormat="1" hidden="1" x14ac:dyDescent="0.25">
      <c r="A195" s="17">
        <v>396</v>
      </c>
      <c r="B195" s="18" t="s">
        <v>182</v>
      </c>
      <c r="C195" s="18"/>
      <c r="D195" s="25"/>
      <c r="E195" s="15"/>
      <c r="F195" s="42"/>
      <c r="G195" s="27"/>
    </row>
    <row r="196" spans="1:8" s="28" customFormat="1" hidden="1" x14ac:dyDescent="0.25">
      <c r="A196" s="17">
        <v>397</v>
      </c>
      <c r="B196" s="18" t="s">
        <v>183</v>
      </c>
      <c r="C196" s="18"/>
      <c r="D196" s="25"/>
      <c r="E196" s="15"/>
      <c r="F196" s="42"/>
      <c r="G196" s="27"/>
    </row>
    <row r="197" spans="1:8" s="28" customFormat="1" hidden="1" x14ac:dyDescent="0.25">
      <c r="A197" s="17">
        <v>398</v>
      </c>
      <c r="B197" s="18" t="s">
        <v>184</v>
      </c>
      <c r="C197" s="18"/>
      <c r="D197" s="25"/>
      <c r="E197" s="15"/>
      <c r="F197" s="42"/>
      <c r="G197" s="27"/>
    </row>
    <row r="198" spans="1:8" s="28" customFormat="1" hidden="1" x14ac:dyDescent="0.25">
      <c r="A198" s="17">
        <v>399</v>
      </c>
      <c r="B198" s="18" t="s">
        <v>185</v>
      </c>
      <c r="C198" s="18"/>
      <c r="D198" s="25">
        <f>+'C-3000'!G180</f>
        <v>0</v>
      </c>
      <c r="E198" s="15"/>
      <c r="F198" s="42"/>
      <c r="G198" s="27"/>
    </row>
    <row r="199" spans="1:8" s="24" customFormat="1" x14ac:dyDescent="0.25">
      <c r="A199" s="14" t="s">
        <v>186</v>
      </c>
      <c r="B199" s="21"/>
      <c r="C199" s="21"/>
      <c r="D199" s="22">
        <f>+D200+D210+D216+D226+D235+D239+D246+D248+D254</f>
        <v>1169326.7000000002</v>
      </c>
      <c r="E199" s="15">
        <f>+D199/D10</f>
        <v>9.4697773474775055E-3</v>
      </c>
      <c r="F199" s="41">
        <f>+E199*E10</f>
        <v>4187713.7358549004</v>
      </c>
      <c r="G199" s="23">
        <v>4839683.1600044351</v>
      </c>
      <c r="H199" s="212"/>
    </row>
    <row r="200" spans="1:8" s="28" customFormat="1" x14ac:dyDescent="0.25">
      <c r="A200" s="17">
        <v>4100</v>
      </c>
      <c r="B200" s="18" t="s">
        <v>187</v>
      </c>
      <c r="C200" s="18"/>
      <c r="D200" s="25"/>
      <c r="E200" s="15"/>
      <c r="F200" s="42"/>
      <c r="G200" s="27"/>
    </row>
    <row r="201" spans="1:8" s="28" customFormat="1" ht="12" hidden="1" x14ac:dyDescent="0.2">
      <c r="A201" s="17">
        <v>411</v>
      </c>
      <c r="B201" s="18" t="s">
        <v>188</v>
      </c>
      <c r="C201" s="18"/>
      <c r="D201" s="25"/>
      <c r="E201" s="26"/>
      <c r="F201" s="42"/>
      <c r="G201" s="27"/>
    </row>
    <row r="202" spans="1:8" s="28" customFormat="1" ht="12" hidden="1" x14ac:dyDescent="0.2">
      <c r="A202" s="17">
        <v>412</v>
      </c>
      <c r="B202" s="18" t="s">
        <v>189</v>
      </c>
      <c r="C202" s="18"/>
      <c r="D202" s="25"/>
      <c r="E202" s="26"/>
      <c r="F202" s="42"/>
      <c r="G202" s="27"/>
    </row>
    <row r="203" spans="1:8" s="28" customFormat="1" ht="12" hidden="1" x14ac:dyDescent="0.2">
      <c r="A203" s="17">
        <v>413</v>
      </c>
      <c r="B203" s="18" t="s">
        <v>190</v>
      </c>
      <c r="C203" s="18"/>
      <c r="D203" s="25"/>
      <c r="E203" s="26"/>
      <c r="F203" s="42"/>
      <c r="G203" s="27"/>
    </row>
    <row r="204" spans="1:8" s="28" customFormat="1" ht="12" hidden="1" x14ac:dyDescent="0.2">
      <c r="A204" s="17">
        <v>414</v>
      </c>
      <c r="B204" s="18" t="s">
        <v>191</v>
      </c>
      <c r="C204" s="18"/>
      <c r="D204" s="25"/>
      <c r="E204" s="26"/>
      <c r="F204" s="42"/>
      <c r="G204" s="27"/>
    </row>
    <row r="205" spans="1:8" s="28" customFormat="1" ht="12" hidden="1" x14ac:dyDescent="0.2">
      <c r="A205" s="17">
        <v>415</v>
      </c>
      <c r="B205" s="18" t="s">
        <v>192</v>
      </c>
      <c r="C205" s="18"/>
      <c r="D205" s="25"/>
      <c r="E205" s="26"/>
      <c r="F205" s="42"/>
      <c r="G205" s="27"/>
    </row>
    <row r="206" spans="1:8" s="28" customFormat="1" ht="12" hidden="1" x14ac:dyDescent="0.2">
      <c r="A206" s="17">
        <v>416</v>
      </c>
      <c r="B206" s="18" t="s">
        <v>193</v>
      </c>
      <c r="C206" s="18"/>
      <c r="D206" s="25"/>
      <c r="E206" s="26"/>
      <c r="F206" s="42"/>
      <c r="G206" s="27"/>
    </row>
    <row r="207" spans="1:8" s="28" customFormat="1" ht="12" hidden="1" x14ac:dyDescent="0.2">
      <c r="A207" s="17">
        <v>417</v>
      </c>
      <c r="B207" s="18" t="s">
        <v>194</v>
      </c>
      <c r="C207" s="18"/>
      <c r="D207" s="25"/>
      <c r="E207" s="26"/>
      <c r="F207" s="42"/>
      <c r="G207" s="27"/>
    </row>
    <row r="208" spans="1:8" s="28" customFormat="1" ht="12" hidden="1" x14ac:dyDescent="0.2">
      <c r="A208" s="17">
        <v>418</v>
      </c>
      <c r="B208" s="18" t="s">
        <v>195</v>
      </c>
      <c r="C208" s="18"/>
      <c r="D208" s="25"/>
      <c r="E208" s="26"/>
      <c r="F208" s="42"/>
      <c r="G208" s="27"/>
    </row>
    <row r="209" spans="1:7" s="28" customFormat="1" ht="12" hidden="1" x14ac:dyDescent="0.2">
      <c r="A209" s="17">
        <v>419</v>
      </c>
      <c r="B209" s="18" t="s">
        <v>196</v>
      </c>
      <c r="C209" s="18"/>
      <c r="D209" s="25"/>
      <c r="E209" s="26"/>
      <c r="F209" s="42"/>
      <c r="G209" s="27"/>
    </row>
    <row r="210" spans="1:7" s="28" customFormat="1" ht="12" hidden="1" x14ac:dyDescent="0.2">
      <c r="A210" s="17">
        <v>4200</v>
      </c>
      <c r="B210" s="18" t="s">
        <v>197</v>
      </c>
      <c r="C210" s="18"/>
      <c r="D210" s="25">
        <v>0</v>
      </c>
      <c r="E210" s="26"/>
      <c r="F210" s="42"/>
      <c r="G210" s="27"/>
    </row>
    <row r="211" spans="1:7" s="28" customFormat="1" ht="12" hidden="1" x14ac:dyDescent="0.2">
      <c r="A211" s="17">
        <v>421</v>
      </c>
      <c r="B211" s="18" t="s">
        <v>198</v>
      </c>
      <c r="C211" s="18"/>
      <c r="D211" s="25"/>
      <c r="E211" s="26"/>
      <c r="F211" s="42"/>
      <c r="G211" s="27"/>
    </row>
    <row r="212" spans="1:7" s="28" customFormat="1" ht="12" hidden="1" x14ac:dyDescent="0.2">
      <c r="A212" s="17">
        <v>422</v>
      </c>
      <c r="B212" s="18" t="s">
        <v>199</v>
      </c>
      <c r="C212" s="18"/>
      <c r="D212" s="25"/>
      <c r="E212" s="26"/>
      <c r="F212" s="42"/>
      <c r="G212" s="27"/>
    </row>
    <row r="213" spans="1:7" s="28" customFormat="1" ht="12" hidden="1" x14ac:dyDescent="0.2">
      <c r="A213" s="17">
        <v>423</v>
      </c>
      <c r="B213" s="18" t="s">
        <v>200</v>
      </c>
      <c r="C213" s="18"/>
      <c r="D213" s="25"/>
      <c r="E213" s="26"/>
      <c r="F213" s="42"/>
      <c r="G213" s="27"/>
    </row>
    <row r="214" spans="1:7" s="28" customFormat="1" ht="12" hidden="1" x14ac:dyDescent="0.2">
      <c r="A214" s="17">
        <v>424</v>
      </c>
      <c r="B214" s="18" t="s">
        <v>201</v>
      </c>
      <c r="C214" s="18"/>
      <c r="D214" s="25"/>
      <c r="E214" s="26"/>
      <c r="F214" s="42"/>
      <c r="G214" s="27"/>
    </row>
    <row r="215" spans="1:7" s="28" customFormat="1" ht="12" hidden="1" x14ac:dyDescent="0.2">
      <c r="A215" s="17">
        <v>425</v>
      </c>
      <c r="B215" s="18" t="s">
        <v>202</v>
      </c>
      <c r="C215" s="18"/>
      <c r="D215" s="25"/>
      <c r="E215" s="26"/>
      <c r="F215" s="42"/>
      <c r="G215" s="27"/>
    </row>
    <row r="216" spans="1:7" s="28" customFormat="1" ht="12" x14ac:dyDescent="0.2">
      <c r="A216" s="17">
        <v>4300</v>
      </c>
      <c r="B216" s="18" t="s">
        <v>203</v>
      </c>
      <c r="C216" s="18"/>
      <c r="D216" s="25">
        <v>0</v>
      </c>
      <c r="E216" s="26"/>
      <c r="F216" s="42"/>
      <c r="G216" s="27"/>
    </row>
    <row r="217" spans="1:7" s="28" customFormat="1" ht="12" hidden="1" x14ac:dyDescent="0.2">
      <c r="A217" s="17">
        <v>431</v>
      </c>
      <c r="B217" s="18" t="s">
        <v>204</v>
      </c>
      <c r="C217" s="18"/>
      <c r="D217" s="25"/>
      <c r="E217" s="26"/>
      <c r="F217" s="42"/>
      <c r="G217" s="27"/>
    </row>
    <row r="218" spans="1:7" s="28" customFormat="1" ht="12" hidden="1" x14ac:dyDescent="0.2">
      <c r="A218" s="17">
        <v>432</v>
      </c>
      <c r="B218" s="18" t="s">
        <v>205</v>
      </c>
      <c r="C218" s="18"/>
      <c r="D218" s="25"/>
      <c r="E218" s="26"/>
      <c r="F218" s="42"/>
      <c r="G218" s="27"/>
    </row>
    <row r="219" spans="1:7" s="28" customFormat="1" ht="12" hidden="1" x14ac:dyDescent="0.2">
      <c r="A219" s="17">
        <v>433</v>
      </c>
      <c r="B219" s="18" t="s">
        <v>206</v>
      </c>
      <c r="C219" s="18"/>
      <c r="D219" s="25"/>
      <c r="E219" s="26"/>
      <c r="F219" s="42"/>
      <c r="G219" s="27"/>
    </row>
    <row r="220" spans="1:7" s="28" customFormat="1" ht="12" hidden="1" x14ac:dyDescent="0.2">
      <c r="A220" s="17">
        <v>434</v>
      </c>
      <c r="B220" s="18" t="s">
        <v>207</v>
      </c>
      <c r="C220" s="18"/>
      <c r="D220" s="25" t="s">
        <v>208</v>
      </c>
      <c r="E220" s="26"/>
      <c r="F220" s="42"/>
      <c r="G220" s="27"/>
    </row>
    <row r="221" spans="1:7" s="28" customFormat="1" ht="12" hidden="1" x14ac:dyDescent="0.2">
      <c r="A221" s="17">
        <v>435</v>
      </c>
      <c r="B221" s="18" t="s">
        <v>209</v>
      </c>
      <c r="C221" s="18"/>
      <c r="D221" s="25"/>
      <c r="E221" s="26"/>
      <c r="F221" s="42"/>
      <c r="G221" s="27"/>
    </row>
    <row r="222" spans="1:7" s="28" customFormat="1" ht="12" hidden="1" x14ac:dyDescent="0.2">
      <c r="A222" s="17">
        <v>436</v>
      </c>
      <c r="B222" s="18" t="s">
        <v>210</v>
      </c>
      <c r="C222" s="18"/>
      <c r="D222" s="25"/>
      <c r="E222" s="26"/>
      <c r="F222" s="42"/>
      <c r="G222" s="27"/>
    </row>
    <row r="223" spans="1:7" s="28" customFormat="1" ht="12" hidden="1" x14ac:dyDescent="0.2">
      <c r="A223" s="17">
        <v>437</v>
      </c>
      <c r="B223" s="18" t="s">
        <v>211</v>
      </c>
      <c r="C223" s="18"/>
      <c r="D223" s="25"/>
      <c r="E223" s="26"/>
      <c r="F223" s="42"/>
      <c r="G223" s="27"/>
    </row>
    <row r="224" spans="1:7" s="28" customFormat="1" ht="12" hidden="1" x14ac:dyDescent="0.2">
      <c r="A224" s="17">
        <v>438</v>
      </c>
      <c r="B224" s="18" t="s">
        <v>212</v>
      </c>
      <c r="C224" s="18"/>
      <c r="D224" s="25"/>
      <c r="E224" s="26"/>
      <c r="F224" s="42"/>
      <c r="G224" s="27"/>
    </row>
    <row r="225" spans="1:8" s="28" customFormat="1" ht="12" hidden="1" x14ac:dyDescent="0.2">
      <c r="A225" s="17">
        <v>439</v>
      </c>
      <c r="B225" s="18" t="s">
        <v>213</v>
      </c>
      <c r="C225" s="18"/>
      <c r="D225" s="25"/>
      <c r="E225" s="26"/>
      <c r="F225" s="42"/>
      <c r="G225" s="27"/>
    </row>
    <row r="226" spans="1:8" s="28" customFormat="1" ht="12.75" x14ac:dyDescent="0.2">
      <c r="A226" s="17">
        <v>4400</v>
      </c>
      <c r="B226" s="18" t="s">
        <v>214</v>
      </c>
      <c r="C226" s="18"/>
      <c r="D226" s="25">
        <f>SUM(D227:D234)</f>
        <v>1169326.7000000002</v>
      </c>
      <c r="E226" s="26">
        <f>+D226/D199</f>
        <v>1</v>
      </c>
      <c r="F226" s="42">
        <f>+E226*F199</f>
        <v>4187713.7358549004</v>
      </c>
      <c r="G226" s="27">
        <v>4839683.1600044351</v>
      </c>
      <c r="H226" s="212"/>
    </row>
    <row r="227" spans="1:8" s="28" customFormat="1" ht="12" hidden="1" x14ac:dyDescent="0.2">
      <c r="A227" s="17">
        <v>441</v>
      </c>
      <c r="B227" s="18" t="s">
        <v>215</v>
      </c>
      <c r="C227" s="18"/>
      <c r="D227" s="25">
        <f>+'C-4000'!G80</f>
        <v>914639.32000000007</v>
      </c>
      <c r="E227" s="26">
        <f>+D227/D226</f>
        <v>0.78219313729858386</v>
      </c>
      <c r="F227" s="42">
        <f>+E227*F226</f>
        <v>3275600.9451567177</v>
      </c>
      <c r="G227" s="27">
        <v>3784281.4715300612</v>
      </c>
    </row>
    <row r="228" spans="1:8" s="28" customFormat="1" ht="12" hidden="1" x14ac:dyDescent="0.2">
      <c r="A228" s="17">
        <v>442</v>
      </c>
      <c r="B228" s="18" t="s">
        <v>216</v>
      </c>
      <c r="C228" s="18"/>
      <c r="D228" s="25"/>
      <c r="E228" s="26"/>
      <c r="F228" s="42"/>
      <c r="G228" s="27"/>
    </row>
    <row r="229" spans="1:8" s="28" customFormat="1" ht="12" hidden="1" x14ac:dyDescent="0.2">
      <c r="A229" s="17">
        <v>443</v>
      </c>
      <c r="B229" s="18" t="s">
        <v>217</v>
      </c>
      <c r="C229" s="18"/>
      <c r="D229" s="25">
        <f>+'C-4000'!G84</f>
        <v>34905.81</v>
      </c>
      <c r="E229" s="26">
        <f>+D229/D226</f>
        <v>2.9851204116009659E-2</v>
      </c>
      <c r="F229" s="42">
        <f>+E229*F226</f>
        <v>125008.29750842199</v>
      </c>
      <c r="G229" s="27">
        <v>201702.52801781945</v>
      </c>
    </row>
    <row r="230" spans="1:8" s="28" customFormat="1" ht="12" hidden="1" x14ac:dyDescent="0.2">
      <c r="A230" s="17">
        <v>444</v>
      </c>
      <c r="B230" s="18" t="s">
        <v>218</v>
      </c>
      <c r="C230" s="18"/>
      <c r="D230" s="25"/>
      <c r="E230" s="26"/>
      <c r="F230" s="42"/>
      <c r="G230" s="27"/>
    </row>
    <row r="231" spans="1:8" s="28" customFormat="1" ht="12" hidden="1" x14ac:dyDescent="0.2">
      <c r="A231" s="17">
        <v>445</v>
      </c>
      <c r="B231" s="18" t="s">
        <v>219</v>
      </c>
      <c r="C231" s="18"/>
      <c r="D231" s="25">
        <f>+'C-4000'!G88</f>
        <v>219781.56999999998</v>
      </c>
      <c r="E231" s="26">
        <f>+D231/D226</f>
        <v>0.18795565858540642</v>
      </c>
      <c r="F231" s="42">
        <f>+E231*F226</f>
        <v>787104.49318976048</v>
      </c>
      <c r="G231" s="27">
        <v>853699.16045655485</v>
      </c>
    </row>
    <row r="232" spans="1:8" s="28" customFormat="1" ht="12" hidden="1" x14ac:dyDescent="0.2">
      <c r="A232" s="17">
        <v>446</v>
      </c>
      <c r="B232" s="18" t="s">
        <v>220</v>
      </c>
      <c r="C232" s="18"/>
      <c r="D232" s="25"/>
      <c r="E232" s="26"/>
      <c r="F232" s="42"/>
      <c r="G232" s="27"/>
    </row>
    <row r="233" spans="1:8" s="28" customFormat="1" ht="12" hidden="1" x14ac:dyDescent="0.2">
      <c r="A233" s="17">
        <v>447</v>
      </c>
      <c r="B233" s="18" t="s">
        <v>221</v>
      </c>
      <c r="C233" s="18"/>
      <c r="D233" s="25"/>
      <c r="E233" s="26"/>
      <c r="F233" s="42"/>
      <c r="G233" s="27"/>
    </row>
    <row r="234" spans="1:8" s="28" customFormat="1" ht="12" hidden="1" x14ac:dyDescent="0.2">
      <c r="A234" s="17">
        <v>448</v>
      </c>
      <c r="B234" s="18" t="s">
        <v>222</v>
      </c>
      <c r="C234" s="18"/>
      <c r="D234" s="25">
        <f>+'[1]C-4000'!P94</f>
        <v>0</v>
      </c>
      <c r="E234" s="26"/>
      <c r="F234" s="42"/>
      <c r="G234" s="27"/>
    </row>
    <row r="235" spans="1:8" s="28" customFormat="1" ht="12" x14ac:dyDescent="0.2">
      <c r="A235" s="17">
        <v>4500</v>
      </c>
      <c r="B235" s="18" t="s">
        <v>223</v>
      </c>
      <c r="C235" s="18"/>
      <c r="D235" s="25">
        <v>0</v>
      </c>
      <c r="E235" s="26"/>
      <c r="F235" s="42"/>
      <c r="G235" s="27"/>
    </row>
    <row r="236" spans="1:8" s="28" customFormat="1" ht="12" hidden="1" x14ac:dyDescent="0.2">
      <c r="A236" s="17">
        <v>451</v>
      </c>
      <c r="B236" s="18" t="s">
        <v>223</v>
      </c>
      <c r="C236" s="18"/>
      <c r="D236" s="25"/>
      <c r="E236" s="26"/>
      <c r="F236" s="42"/>
      <c r="G236" s="27"/>
    </row>
    <row r="237" spans="1:8" s="28" customFormat="1" ht="12" hidden="1" x14ac:dyDescent="0.2">
      <c r="A237" s="17">
        <v>452</v>
      </c>
      <c r="B237" s="18" t="s">
        <v>224</v>
      </c>
      <c r="C237" s="18"/>
      <c r="D237" s="25"/>
      <c r="E237" s="26"/>
      <c r="F237" s="42"/>
      <c r="G237" s="27"/>
    </row>
    <row r="238" spans="1:8" s="28" customFormat="1" ht="12" hidden="1" x14ac:dyDescent="0.2">
      <c r="A238" s="17">
        <v>453</v>
      </c>
      <c r="B238" s="18" t="s">
        <v>225</v>
      </c>
      <c r="C238" s="18"/>
      <c r="D238" s="25"/>
      <c r="E238" s="26"/>
      <c r="F238" s="42"/>
      <c r="G238" s="27"/>
    </row>
    <row r="239" spans="1:8" s="28" customFormat="1" ht="12" x14ac:dyDescent="0.2">
      <c r="A239" s="17">
        <v>4600</v>
      </c>
      <c r="B239" s="18" t="s">
        <v>226</v>
      </c>
      <c r="C239" s="18"/>
      <c r="D239" s="25">
        <v>0</v>
      </c>
      <c r="E239" s="26"/>
      <c r="F239" s="42"/>
      <c r="G239" s="27"/>
    </row>
    <row r="240" spans="1:8" s="28" customFormat="1" ht="12" hidden="1" x14ac:dyDescent="0.2">
      <c r="A240" s="17">
        <v>461</v>
      </c>
      <c r="B240" s="18" t="s">
        <v>227</v>
      </c>
      <c r="C240" s="18"/>
      <c r="D240" s="25"/>
      <c r="E240" s="26"/>
      <c r="F240" s="42"/>
      <c r="G240" s="27"/>
    </row>
    <row r="241" spans="1:7" s="28" customFormat="1" ht="12" hidden="1" x14ac:dyDescent="0.2">
      <c r="A241" s="17">
        <v>462</v>
      </c>
      <c r="B241" s="18" t="s">
        <v>228</v>
      </c>
      <c r="C241" s="18"/>
      <c r="D241" s="25"/>
      <c r="E241" s="26"/>
      <c r="F241" s="42"/>
      <c r="G241" s="27"/>
    </row>
    <row r="242" spans="1:7" s="28" customFormat="1" ht="12" hidden="1" x14ac:dyDescent="0.2">
      <c r="A242" s="17">
        <v>463</v>
      </c>
      <c r="B242" s="18" t="s">
        <v>229</v>
      </c>
      <c r="C242" s="18"/>
      <c r="D242" s="25"/>
      <c r="E242" s="26"/>
      <c r="F242" s="42"/>
      <c r="G242" s="27"/>
    </row>
    <row r="243" spans="1:7" s="28" customFormat="1" ht="12" hidden="1" x14ac:dyDescent="0.2">
      <c r="A243" s="17">
        <v>464</v>
      </c>
      <c r="B243" s="18" t="s">
        <v>230</v>
      </c>
      <c r="C243" s="18"/>
      <c r="D243" s="25"/>
      <c r="E243" s="26"/>
      <c r="F243" s="42"/>
      <c r="G243" s="27"/>
    </row>
    <row r="244" spans="1:7" s="28" customFormat="1" ht="12" hidden="1" x14ac:dyDescent="0.2">
      <c r="A244" s="17">
        <v>465</v>
      </c>
      <c r="B244" s="18" t="s">
        <v>231</v>
      </c>
      <c r="C244" s="18"/>
      <c r="D244" s="25"/>
      <c r="E244" s="26"/>
      <c r="F244" s="42"/>
      <c r="G244" s="27"/>
    </row>
    <row r="245" spans="1:7" s="28" customFormat="1" ht="12" hidden="1" x14ac:dyDescent="0.2">
      <c r="A245" s="17">
        <v>466</v>
      </c>
      <c r="B245" s="18" t="s">
        <v>232</v>
      </c>
      <c r="C245" s="18"/>
      <c r="D245" s="25"/>
      <c r="E245" s="26"/>
      <c r="F245" s="42"/>
      <c r="G245" s="27"/>
    </row>
    <row r="246" spans="1:7" s="28" customFormat="1" ht="12" x14ac:dyDescent="0.2">
      <c r="A246" s="17">
        <v>4700</v>
      </c>
      <c r="B246" s="18" t="s">
        <v>233</v>
      </c>
      <c r="C246" s="18"/>
      <c r="D246" s="25">
        <v>0</v>
      </c>
      <c r="E246" s="26"/>
      <c r="F246" s="42"/>
      <c r="G246" s="27"/>
    </row>
    <row r="247" spans="1:7" s="28" customFormat="1" ht="12" hidden="1" x14ac:dyDescent="0.2">
      <c r="A247" s="17">
        <v>471</v>
      </c>
      <c r="B247" s="18" t="s">
        <v>234</v>
      </c>
      <c r="C247" s="18"/>
      <c r="D247" s="25"/>
      <c r="E247" s="26"/>
      <c r="F247" s="42"/>
      <c r="G247" s="27"/>
    </row>
    <row r="248" spans="1:7" s="28" customFormat="1" ht="12" x14ac:dyDescent="0.2">
      <c r="A248" s="17">
        <v>4800</v>
      </c>
      <c r="B248" s="18" t="s">
        <v>235</v>
      </c>
      <c r="C248" s="18"/>
      <c r="D248" s="25">
        <v>0</v>
      </c>
      <c r="E248" s="26"/>
      <c r="F248" s="42"/>
      <c r="G248" s="27"/>
    </row>
    <row r="249" spans="1:7" s="28" customFormat="1" ht="12" hidden="1" x14ac:dyDescent="0.2">
      <c r="A249" s="17">
        <v>481</v>
      </c>
      <c r="B249" s="18" t="s">
        <v>236</v>
      </c>
      <c r="C249" s="18"/>
      <c r="D249" s="25"/>
      <c r="E249" s="26"/>
      <c r="F249" s="42"/>
      <c r="G249" s="27"/>
    </row>
    <row r="250" spans="1:7" s="28" customFormat="1" ht="12" hidden="1" x14ac:dyDescent="0.2">
      <c r="A250" s="17">
        <v>482</v>
      </c>
      <c r="B250" s="18" t="s">
        <v>237</v>
      </c>
      <c r="C250" s="18"/>
      <c r="D250" s="25"/>
      <c r="E250" s="26"/>
      <c r="F250" s="42"/>
      <c r="G250" s="27"/>
    </row>
    <row r="251" spans="1:7" s="28" customFormat="1" ht="12" hidden="1" x14ac:dyDescent="0.2">
      <c r="A251" s="17">
        <v>483</v>
      </c>
      <c r="B251" s="18" t="s">
        <v>238</v>
      </c>
      <c r="C251" s="18"/>
      <c r="D251" s="25"/>
      <c r="E251" s="26"/>
      <c r="F251" s="42"/>
      <c r="G251" s="27"/>
    </row>
    <row r="252" spans="1:7" s="28" customFormat="1" ht="12" hidden="1" x14ac:dyDescent="0.2">
      <c r="A252" s="17">
        <v>484</v>
      </c>
      <c r="B252" s="18" t="s">
        <v>239</v>
      </c>
      <c r="C252" s="18"/>
      <c r="D252" s="25"/>
      <c r="E252" s="26"/>
      <c r="F252" s="42"/>
      <c r="G252" s="27"/>
    </row>
    <row r="253" spans="1:7" s="28" customFormat="1" ht="12" hidden="1" x14ac:dyDescent="0.2">
      <c r="A253" s="17">
        <v>485</v>
      </c>
      <c r="B253" s="18" t="s">
        <v>240</v>
      </c>
      <c r="C253" s="18"/>
      <c r="D253" s="25"/>
      <c r="E253" s="26"/>
      <c r="F253" s="42"/>
      <c r="G253" s="27"/>
    </row>
    <row r="254" spans="1:7" s="28" customFormat="1" ht="12" x14ac:dyDescent="0.2">
      <c r="A254" s="29">
        <v>4900</v>
      </c>
      <c r="B254" s="30" t="s">
        <v>241</v>
      </c>
      <c r="C254" s="30"/>
      <c r="D254" s="31">
        <v>0</v>
      </c>
      <c r="E254" s="26"/>
      <c r="F254" s="42"/>
      <c r="G254" s="27"/>
    </row>
    <row r="255" spans="1:7" s="28" customFormat="1" ht="12" hidden="1" x14ac:dyDescent="0.2">
      <c r="A255" s="18">
        <v>491</v>
      </c>
      <c r="B255" s="18" t="s">
        <v>242</v>
      </c>
      <c r="C255" s="18"/>
      <c r="D255" s="18"/>
      <c r="E255" s="26"/>
      <c r="F255" s="42"/>
      <c r="G255" s="27"/>
    </row>
    <row r="256" spans="1:7" hidden="1" x14ac:dyDescent="0.25">
      <c r="A256" s="32">
        <v>492</v>
      </c>
      <c r="B256" s="18" t="s">
        <v>243</v>
      </c>
      <c r="C256" s="18"/>
      <c r="D256" s="5"/>
      <c r="E256" s="15"/>
      <c r="F256" s="40"/>
      <c r="G256" s="16"/>
    </row>
    <row r="257" spans="1:8" hidden="1" x14ac:dyDescent="0.25">
      <c r="A257" s="32">
        <v>493</v>
      </c>
      <c r="B257" s="18" t="s">
        <v>244</v>
      </c>
      <c r="C257" s="18"/>
      <c r="D257" s="5"/>
      <c r="E257" s="15"/>
      <c r="F257" s="40"/>
      <c r="G257" s="16"/>
    </row>
    <row r="258" spans="1:8" x14ac:dyDescent="0.25">
      <c r="A258" s="32"/>
      <c r="B258" s="18"/>
      <c r="C258" s="18"/>
      <c r="D258" s="5"/>
      <c r="E258" s="15"/>
      <c r="F258" s="40"/>
      <c r="G258" s="16"/>
    </row>
    <row r="259" spans="1:8" x14ac:dyDescent="0.25">
      <c r="A259" s="32"/>
      <c r="B259" s="18"/>
      <c r="C259" s="18"/>
      <c r="D259" s="5"/>
      <c r="E259" s="15"/>
      <c r="F259" s="40"/>
      <c r="G259" s="16"/>
    </row>
    <row r="260" spans="1:8" x14ac:dyDescent="0.25">
      <c r="A260" s="32"/>
      <c r="B260" s="18"/>
      <c r="C260" s="18"/>
      <c r="D260" s="5"/>
      <c r="E260" s="15"/>
      <c r="F260" s="40"/>
      <c r="G260" s="16"/>
    </row>
    <row r="261" spans="1:8" x14ac:dyDescent="0.25">
      <c r="A261" s="32"/>
      <c r="B261" s="18"/>
      <c r="C261" s="18"/>
      <c r="D261" s="5"/>
      <c r="E261" s="15"/>
      <c r="F261" s="40"/>
      <c r="G261" s="16"/>
    </row>
    <row r="262" spans="1:8" x14ac:dyDescent="0.25">
      <c r="A262" s="32"/>
      <c r="B262" s="18"/>
      <c r="C262" s="18"/>
      <c r="D262" s="5"/>
      <c r="E262" s="15"/>
      <c r="F262" s="40"/>
      <c r="G262" s="16"/>
    </row>
    <row r="263" spans="1:8" x14ac:dyDescent="0.25">
      <c r="A263" s="32"/>
      <c r="B263" s="18"/>
      <c r="C263" s="18"/>
      <c r="D263" s="5"/>
      <c r="E263" s="15"/>
      <c r="F263" s="40"/>
      <c r="G263" s="16"/>
    </row>
    <row r="264" spans="1:8" x14ac:dyDescent="0.25">
      <c r="A264" s="32"/>
      <c r="B264" s="18"/>
      <c r="C264" s="18"/>
      <c r="D264" s="5"/>
      <c r="E264" s="15"/>
      <c r="F264" s="40"/>
      <c r="G264" s="16"/>
    </row>
    <row r="265" spans="1:8" x14ac:dyDescent="0.25">
      <c r="A265" s="32"/>
      <c r="B265" s="18"/>
      <c r="C265" s="18"/>
      <c r="D265" s="5"/>
      <c r="E265" s="15"/>
      <c r="F265" s="40"/>
      <c r="G265" s="16"/>
    </row>
    <row r="266" spans="1:8" x14ac:dyDescent="0.25">
      <c r="A266" s="32"/>
      <c r="B266" s="18"/>
      <c r="C266" s="18"/>
      <c r="D266" s="5"/>
      <c r="E266" s="15"/>
      <c r="F266" s="40"/>
      <c r="G266" s="16"/>
    </row>
    <row r="267" spans="1:8" x14ac:dyDescent="0.25">
      <c r="A267" s="32"/>
      <c r="B267" s="18"/>
      <c r="C267" s="18"/>
      <c r="D267" s="5"/>
      <c r="E267" s="15"/>
      <c r="F267" s="40"/>
      <c r="G267" s="16"/>
    </row>
    <row r="268" spans="1:8" x14ac:dyDescent="0.25">
      <c r="A268" s="32"/>
      <c r="B268" s="18"/>
      <c r="C268" s="18"/>
      <c r="D268" s="5"/>
      <c r="E268" s="15"/>
      <c r="F268" s="40"/>
      <c r="G268" s="16"/>
    </row>
    <row r="269" spans="1:8" x14ac:dyDescent="0.25">
      <c r="A269" s="32"/>
      <c r="B269" s="18"/>
      <c r="C269" s="18"/>
      <c r="D269" s="5"/>
      <c r="E269" s="15"/>
      <c r="F269" s="40"/>
      <c r="G269" s="16"/>
    </row>
    <row r="270" spans="1:8" x14ac:dyDescent="0.25">
      <c r="A270" s="5"/>
      <c r="B270" s="18"/>
      <c r="C270" s="18"/>
      <c r="D270" s="5"/>
      <c r="E270" s="15"/>
      <c r="F270" s="40"/>
      <c r="G270" s="16"/>
    </row>
    <row r="271" spans="1:8" x14ac:dyDescent="0.25">
      <c r="A271" s="5"/>
      <c r="B271" s="18"/>
      <c r="C271" s="18"/>
      <c r="D271" s="5"/>
      <c r="E271" s="15"/>
      <c r="F271" s="40"/>
      <c r="G271" s="16"/>
    </row>
    <row r="272" spans="1:8" x14ac:dyDescent="0.25">
      <c r="A272" s="5"/>
      <c r="B272" s="5"/>
      <c r="C272" s="5"/>
      <c r="D272" s="5"/>
      <c r="E272" s="33"/>
      <c r="F272" s="43"/>
      <c r="G272" s="27"/>
      <c r="H272" s="28"/>
    </row>
    <row r="273" spans="1:8" x14ac:dyDescent="0.25">
      <c r="E273" s="33"/>
      <c r="F273" s="43"/>
      <c r="G273" s="27"/>
      <c r="H273" s="28"/>
    </row>
    <row r="274" spans="1:8" x14ac:dyDescent="0.25">
      <c r="E274" s="33"/>
      <c r="F274" s="43"/>
      <c r="G274" s="27"/>
      <c r="H274" s="28"/>
    </row>
    <row r="275" spans="1:8" x14ac:dyDescent="0.25">
      <c r="E275" s="33"/>
      <c r="F275" s="43"/>
      <c r="G275" s="27"/>
      <c r="H275" s="28"/>
    </row>
    <row r="276" spans="1:8" x14ac:dyDescent="0.25">
      <c r="E276" s="33"/>
      <c r="F276" s="43"/>
      <c r="G276" s="27"/>
      <c r="H276" s="28"/>
    </row>
    <row r="277" spans="1:8" hidden="1" x14ac:dyDescent="0.25">
      <c r="E277" s="33"/>
      <c r="F277" s="43"/>
      <c r="G277" s="27"/>
      <c r="H277" s="28"/>
    </row>
    <row r="278" spans="1:8" hidden="1" x14ac:dyDescent="0.25">
      <c r="A278" s="5"/>
      <c r="B278" s="5"/>
      <c r="C278" s="5"/>
      <c r="D278" s="5"/>
      <c r="E278" s="33"/>
      <c r="F278" s="43"/>
      <c r="G278" s="27"/>
      <c r="H278" s="28"/>
    </row>
    <row r="279" spans="1:8" ht="15.75" hidden="1" x14ac:dyDescent="0.25">
      <c r="A279" s="215"/>
      <c r="B279" s="215"/>
      <c r="C279" s="215"/>
      <c r="D279" s="215"/>
      <c r="E279" s="33"/>
      <c r="F279" s="43"/>
      <c r="G279" s="27"/>
      <c r="H279" s="28"/>
    </row>
    <row r="280" spans="1:8" ht="15.75" hidden="1" x14ac:dyDescent="0.25">
      <c r="A280" s="215"/>
      <c r="B280" s="215"/>
      <c r="C280" s="215"/>
      <c r="D280" s="215"/>
      <c r="E280" s="33"/>
      <c r="F280" s="43"/>
      <c r="G280" s="27"/>
      <c r="H280" s="28"/>
    </row>
    <row r="281" spans="1:8" ht="15.75" x14ac:dyDescent="0.25">
      <c r="A281" s="215"/>
      <c r="B281" s="215"/>
      <c r="C281" s="215"/>
      <c r="D281" s="215"/>
      <c r="E281" s="33"/>
      <c r="F281" s="43"/>
      <c r="G281" s="27"/>
      <c r="H281" s="28"/>
    </row>
    <row r="282" spans="1:8" x14ac:dyDescent="0.25">
      <c r="A282" s="2"/>
      <c r="B282" s="3"/>
      <c r="C282" s="3"/>
      <c r="D282" s="4"/>
      <c r="E282" s="33"/>
      <c r="F282" s="43"/>
      <c r="G282" s="27"/>
      <c r="H282" s="28"/>
    </row>
    <row r="283" spans="1:8" x14ac:dyDescent="0.25">
      <c r="A283" s="12"/>
      <c r="B283" s="5"/>
      <c r="C283" s="5"/>
      <c r="D283" s="34"/>
      <c r="E283" s="33"/>
      <c r="F283" s="43"/>
      <c r="G283" s="27"/>
      <c r="H283" s="28"/>
    </row>
    <row r="284" spans="1:8" s="24" customFormat="1" x14ac:dyDescent="0.25">
      <c r="A284" s="14" t="s">
        <v>245</v>
      </c>
      <c r="B284" s="21"/>
      <c r="C284" s="21"/>
      <c r="D284" s="22">
        <f>+D285+D300+D309+D333</f>
        <v>628352.80000000005</v>
      </c>
      <c r="E284" s="44">
        <v>0.02</v>
      </c>
      <c r="F284" s="43">
        <f>+E284*E10</f>
        <v>8844376.3399999999</v>
      </c>
      <c r="G284" s="27">
        <v>8844376.3399999999</v>
      </c>
      <c r="H284" s="213"/>
    </row>
    <row r="285" spans="1:8" s="28" customFormat="1" x14ac:dyDescent="0.25">
      <c r="A285" s="17">
        <v>5100</v>
      </c>
      <c r="B285" s="18" t="s">
        <v>246</v>
      </c>
      <c r="C285" s="18"/>
      <c r="D285" s="25">
        <f>SUM(D286:D291)</f>
        <v>367000.78</v>
      </c>
      <c r="E285" s="15"/>
      <c r="F285" s="43"/>
      <c r="G285" s="27"/>
      <c r="H285" s="50"/>
    </row>
    <row r="286" spans="1:8" s="28" customFormat="1" ht="12" hidden="1" customHeight="1" x14ac:dyDescent="0.25">
      <c r="A286" s="17">
        <v>511</v>
      </c>
      <c r="B286" s="18" t="s">
        <v>247</v>
      </c>
      <c r="C286" s="18"/>
      <c r="D286" s="25">
        <f>+'C-5000'!G13</f>
        <v>66519.94</v>
      </c>
      <c r="E286" s="15"/>
      <c r="F286" s="43"/>
      <c r="G286" s="27"/>
      <c r="H286" s="50"/>
    </row>
    <row r="287" spans="1:8" s="28" customFormat="1" ht="12" hidden="1" customHeight="1" x14ac:dyDescent="0.25">
      <c r="A287" s="17">
        <v>512</v>
      </c>
      <c r="B287" s="18" t="s">
        <v>248</v>
      </c>
      <c r="C287" s="18"/>
      <c r="D287" s="25"/>
      <c r="E287" s="15"/>
      <c r="F287" s="43"/>
      <c r="G287" s="27"/>
      <c r="H287" s="50"/>
    </row>
    <row r="288" spans="1:8" s="28" customFormat="1" ht="12" hidden="1" customHeight="1" x14ac:dyDescent="0.25">
      <c r="A288" s="17">
        <v>513</v>
      </c>
      <c r="B288" s="18" t="s">
        <v>249</v>
      </c>
      <c r="C288" s="18"/>
      <c r="D288" s="25"/>
      <c r="E288" s="15"/>
      <c r="F288" s="43"/>
      <c r="G288" s="27"/>
      <c r="H288" s="50"/>
    </row>
    <row r="289" spans="1:9" s="28" customFormat="1" ht="12" hidden="1" customHeight="1" x14ac:dyDescent="0.25">
      <c r="A289" s="17">
        <v>514</v>
      </c>
      <c r="B289" s="18" t="s">
        <v>250</v>
      </c>
      <c r="C289" s="18"/>
      <c r="D289" s="25"/>
      <c r="E289" s="15"/>
      <c r="F289" s="43"/>
      <c r="G289" s="27"/>
      <c r="H289" s="50"/>
    </row>
    <row r="290" spans="1:9" s="28" customFormat="1" ht="12" hidden="1" customHeight="1" x14ac:dyDescent="0.25">
      <c r="A290" s="17">
        <v>515</v>
      </c>
      <c r="B290" s="18" t="s">
        <v>251</v>
      </c>
      <c r="C290" s="18"/>
      <c r="D290" s="25">
        <f>+'C-5000'!G21</f>
        <v>242128.75</v>
      </c>
      <c r="E290" s="15"/>
      <c r="F290" s="43"/>
      <c r="G290" s="27"/>
      <c r="H290" s="50"/>
    </row>
    <row r="291" spans="1:9" s="28" customFormat="1" ht="12" hidden="1" customHeight="1" x14ac:dyDescent="0.25">
      <c r="A291" s="17">
        <v>519</v>
      </c>
      <c r="B291" s="18" t="s">
        <v>252</v>
      </c>
      <c r="C291" s="18"/>
      <c r="D291" s="25">
        <f>+'C-5000'!G23</f>
        <v>58352.09</v>
      </c>
      <c r="E291" s="15"/>
      <c r="F291" s="43"/>
      <c r="G291" s="27"/>
      <c r="H291" s="50"/>
    </row>
    <row r="292" spans="1:9" s="28" customFormat="1" x14ac:dyDescent="0.25">
      <c r="A292" s="17">
        <v>5200</v>
      </c>
      <c r="B292" s="18" t="s">
        <v>253</v>
      </c>
      <c r="C292" s="18"/>
      <c r="D292" s="25"/>
      <c r="E292" s="15"/>
      <c r="F292" s="43"/>
      <c r="G292" s="27"/>
      <c r="H292" s="50"/>
    </row>
    <row r="293" spans="1:9" s="28" customFormat="1" ht="12" hidden="1" customHeight="1" x14ac:dyDescent="0.25">
      <c r="A293" s="17">
        <v>521</v>
      </c>
      <c r="B293" s="18" t="s">
        <v>254</v>
      </c>
      <c r="C293" s="18"/>
      <c r="D293" s="25"/>
      <c r="E293" s="15"/>
      <c r="F293" s="43"/>
      <c r="G293" s="27"/>
      <c r="H293" s="50"/>
    </row>
    <row r="294" spans="1:9" s="28" customFormat="1" ht="12" hidden="1" customHeight="1" x14ac:dyDescent="0.25">
      <c r="A294" s="17">
        <v>522</v>
      </c>
      <c r="B294" s="18" t="s">
        <v>255</v>
      </c>
      <c r="C294" s="18"/>
      <c r="D294" s="25"/>
      <c r="E294" s="15"/>
      <c r="F294" s="43"/>
      <c r="G294" s="27"/>
      <c r="H294" s="50"/>
    </row>
    <row r="295" spans="1:9" s="28" customFormat="1" ht="12" hidden="1" customHeight="1" x14ac:dyDescent="0.25">
      <c r="A295" s="17">
        <v>523</v>
      </c>
      <c r="B295" s="18" t="s">
        <v>256</v>
      </c>
      <c r="C295" s="18"/>
      <c r="D295" s="25"/>
      <c r="E295" s="15"/>
      <c r="F295" s="43"/>
      <c r="G295" s="27"/>
      <c r="H295" s="50"/>
    </row>
    <row r="296" spans="1:9" s="28" customFormat="1" ht="12" hidden="1" customHeight="1" x14ac:dyDescent="0.25">
      <c r="A296" s="17">
        <v>529</v>
      </c>
      <c r="B296" s="18" t="s">
        <v>257</v>
      </c>
      <c r="C296" s="18"/>
      <c r="D296" s="25"/>
      <c r="E296" s="15"/>
      <c r="F296" s="43"/>
      <c r="G296" s="27"/>
      <c r="H296" s="50"/>
    </row>
    <row r="297" spans="1:9" s="28" customFormat="1" x14ac:dyDescent="0.25">
      <c r="A297" s="17">
        <v>5300</v>
      </c>
      <c r="B297" s="18" t="s">
        <v>258</v>
      </c>
      <c r="C297" s="18"/>
      <c r="D297" s="25">
        <v>0</v>
      </c>
      <c r="E297" s="15"/>
      <c r="F297" s="43"/>
      <c r="G297" s="27"/>
      <c r="H297" s="50"/>
    </row>
    <row r="298" spans="1:9" s="28" customFormat="1" ht="12" hidden="1" customHeight="1" x14ac:dyDescent="0.25">
      <c r="A298" s="17">
        <v>531</v>
      </c>
      <c r="B298" s="18" t="s">
        <v>259</v>
      </c>
      <c r="C298" s="18"/>
      <c r="D298" s="25"/>
      <c r="E298" s="15"/>
      <c r="F298" s="43"/>
      <c r="G298" s="27"/>
      <c r="H298" s="50"/>
    </row>
    <row r="299" spans="1:9" s="28" customFormat="1" ht="12" hidden="1" customHeight="1" x14ac:dyDescent="0.25">
      <c r="A299" s="17">
        <v>532</v>
      </c>
      <c r="B299" s="18" t="s">
        <v>260</v>
      </c>
      <c r="C299" s="18"/>
      <c r="D299" s="25"/>
      <c r="E299" s="15"/>
      <c r="F299" s="43"/>
      <c r="G299" s="27"/>
      <c r="H299" s="50"/>
    </row>
    <row r="300" spans="1:9" s="28" customFormat="1" x14ac:dyDescent="0.25">
      <c r="A300" s="17">
        <v>5400</v>
      </c>
      <c r="B300" s="18" t="s">
        <v>261</v>
      </c>
      <c r="C300" s="18"/>
      <c r="D300" s="25">
        <f>SUM(D301:D306)</f>
        <v>136691.39000000001</v>
      </c>
      <c r="E300" s="15">
        <v>0.39960000000000001</v>
      </c>
      <c r="F300" s="43">
        <f>+E300*F284</f>
        <v>3534212.785464</v>
      </c>
      <c r="G300" s="27">
        <v>3534212.785464</v>
      </c>
      <c r="H300" s="50"/>
      <c r="I300" s="51"/>
    </row>
    <row r="301" spans="1:9" s="28" customFormat="1" ht="12" hidden="1" customHeight="1" x14ac:dyDescent="0.25">
      <c r="A301" s="17">
        <v>541</v>
      </c>
      <c r="B301" s="18" t="s">
        <v>262</v>
      </c>
      <c r="C301" s="18"/>
      <c r="D301" s="25">
        <f>+'C-5000'!G43</f>
        <v>136691.39000000001</v>
      </c>
      <c r="E301" s="15"/>
      <c r="F301" s="43"/>
      <c r="G301" s="27"/>
      <c r="H301" s="50"/>
    </row>
    <row r="302" spans="1:9" s="28" customFormat="1" ht="12" hidden="1" customHeight="1" x14ac:dyDescent="0.25">
      <c r="A302" s="17">
        <v>542</v>
      </c>
      <c r="B302" s="18" t="s">
        <v>263</v>
      </c>
      <c r="C302" s="18"/>
      <c r="D302" s="25"/>
      <c r="E302" s="15"/>
      <c r="F302" s="43"/>
      <c r="G302" s="27"/>
      <c r="H302" s="50"/>
    </row>
    <row r="303" spans="1:9" s="28" customFormat="1" ht="12" hidden="1" customHeight="1" x14ac:dyDescent="0.25">
      <c r="A303" s="17">
        <v>543</v>
      </c>
      <c r="B303" s="18" t="s">
        <v>264</v>
      </c>
      <c r="C303" s="18"/>
      <c r="D303" s="25"/>
      <c r="E303" s="15"/>
      <c r="F303" s="43"/>
      <c r="G303" s="27"/>
      <c r="H303" s="50"/>
    </row>
    <row r="304" spans="1:9" s="28" customFormat="1" ht="12" hidden="1" customHeight="1" x14ac:dyDescent="0.25">
      <c r="A304" s="17">
        <v>544</v>
      </c>
      <c r="B304" s="18" t="s">
        <v>265</v>
      </c>
      <c r="C304" s="18"/>
      <c r="D304" s="25"/>
      <c r="E304" s="15"/>
      <c r="F304" s="43"/>
      <c r="G304" s="27"/>
      <c r="H304" s="50"/>
    </row>
    <row r="305" spans="1:8" s="28" customFormat="1" ht="12" hidden="1" customHeight="1" x14ac:dyDescent="0.25">
      <c r="A305" s="17">
        <v>545</v>
      </c>
      <c r="B305" s="18" t="s">
        <v>266</v>
      </c>
      <c r="C305" s="18"/>
      <c r="D305" s="25"/>
      <c r="E305" s="15"/>
      <c r="F305" s="43"/>
      <c r="G305" s="27"/>
      <c r="H305" s="50"/>
    </row>
    <row r="306" spans="1:8" s="28" customFormat="1" ht="12" hidden="1" customHeight="1" x14ac:dyDescent="0.25">
      <c r="A306" s="17">
        <v>549</v>
      </c>
      <c r="B306" s="18" t="s">
        <v>267</v>
      </c>
      <c r="C306" s="18"/>
      <c r="D306" s="25"/>
      <c r="E306" s="15"/>
      <c r="F306" s="43"/>
      <c r="G306" s="27"/>
      <c r="H306" s="50"/>
    </row>
    <row r="307" spans="1:8" s="28" customFormat="1" x14ac:dyDescent="0.25">
      <c r="A307" s="17">
        <v>5500</v>
      </c>
      <c r="B307" s="18" t="s">
        <v>268</v>
      </c>
      <c r="C307" s="18"/>
      <c r="D307" s="25">
        <v>0</v>
      </c>
      <c r="E307" s="15"/>
      <c r="F307" s="43"/>
      <c r="G307" s="27"/>
      <c r="H307" s="50"/>
    </row>
    <row r="308" spans="1:8" s="28" customFormat="1" ht="12" hidden="1" customHeight="1" x14ac:dyDescent="0.25">
      <c r="A308" s="17">
        <v>551</v>
      </c>
      <c r="B308" s="18" t="s">
        <v>269</v>
      </c>
      <c r="C308" s="18"/>
      <c r="D308" s="25"/>
      <c r="E308" s="15"/>
      <c r="F308" s="43"/>
      <c r="G308" s="27"/>
      <c r="H308" s="50"/>
    </row>
    <row r="309" spans="1:8" s="28" customFormat="1" x14ac:dyDescent="0.25">
      <c r="A309" s="17">
        <v>5600</v>
      </c>
      <c r="B309" s="18" t="s">
        <v>270</v>
      </c>
      <c r="C309" s="18"/>
      <c r="D309" s="25">
        <f>SUM(D310:D317)</f>
        <v>124660.63</v>
      </c>
      <c r="E309" s="15"/>
      <c r="F309" s="43"/>
      <c r="G309" s="27"/>
      <c r="H309" s="50"/>
    </row>
    <row r="310" spans="1:8" s="28" customFormat="1" ht="12" hidden="1" customHeight="1" x14ac:dyDescent="0.25">
      <c r="A310" s="17">
        <v>561</v>
      </c>
      <c r="B310" s="18" t="s">
        <v>271</v>
      </c>
      <c r="C310" s="18"/>
      <c r="D310" s="25"/>
      <c r="E310" s="15"/>
      <c r="F310" s="43"/>
      <c r="G310" s="27"/>
      <c r="H310" s="50"/>
    </row>
    <row r="311" spans="1:8" s="28" customFormat="1" ht="12" hidden="1" customHeight="1" x14ac:dyDescent="0.25">
      <c r="A311" s="17">
        <v>562</v>
      </c>
      <c r="B311" s="18" t="s">
        <v>272</v>
      </c>
      <c r="C311" s="18"/>
      <c r="D311" s="25"/>
      <c r="E311" s="15"/>
      <c r="F311" s="43"/>
      <c r="G311" s="27"/>
      <c r="H311" s="50"/>
    </row>
    <row r="312" spans="1:8" s="28" customFormat="1" ht="12" hidden="1" customHeight="1" x14ac:dyDescent="0.25">
      <c r="A312" s="17">
        <v>563</v>
      </c>
      <c r="B312" s="18" t="s">
        <v>273</v>
      </c>
      <c r="C312" s="18"/>
      <c r="D312" s="25"/>
      <c r="E312" s="15"/>
      <c r="F312" s="43"/>
      <c r="G312" s="27"/>
      <c r="H312" s="50"/>
    </row>
    <row r="313" spans="1:8" s="28" customFormat="1" ht="12" hidden="1" customHeight="1" x14ac:dyDescent="0.25">
      <c r="A313" s="17">
        <v>564</v>
      </c>
      <c r="B313" s="18" t="s">
        <v>274</v>
      </c>
      <c r="C313" s="18"/>
      <c r="D313" s="25"/>
      <c r="E313" s="15"/>
      <c r="F313" s="43"/>
      <c r="G313" s="27"/>
      <c r="H313" s="50"/>
    </row>
    <row r="314" spans="1:8" s="28" customFormat="1" ht="12" hidden="1" customHeight="1" x14ac:dyDescent="0.25">
      <c r="A314" s="17">
        <v>565</v>
      </c>
      <c r="B314" s="18" t="s">
        <v>275</v>
      </c>
      <c r="C314" s="18"/>
      <c r="D314" s="25"/>
      <c r="E314" s="15"/>
      <c r="F314" s="43"/>
      <c r="G314" s="27"/>
      <c r="H314" s="50"/>
    </row>
    <row r="315" spans="1:8" s="28" customFormat="1" ht="12" hidden="1" customHeight="1" x14ac:dyDescent="0.25">
      <c r="A315" s="17">
        <v>566</v>
      </c>
      <c r="B315" s="18" t="s">
        <v>276</v>
      </c>
      <c r="C315" s="18"/>
      <c r="D315" s="25"/>
      <c r="E315" s="15"/>
      <c r="F315" s="43"/>
      <c r="G315" s="27"/>
      <c r="H315" s="50"/>
    </row>
    <row r="316" spans="1:8" s="28" customFormat="1" ht="12" hidden="1" customHeight="1" x14ac:dyDescent="0.25">
      <c r="A316" s="17">
        <v>567</v>
      </c>
      <c r="B316" s="18" t="s">
        <v>277</v>
      </c>
      <c r="C316" s="18"/>
      <c r="D316" s="25"/>
      <c r="E316" s="15"/>
      <c r="F316" s="43"/>
      <c r="G316" s="27"/>
      <c r="H316" s="50"/>
    </row>
    <row r="317" spans="1:8" s="28" customFormat="1" ht="12" hidden="1" customHeight="1" x14ac:dyDescent="0.25">
      <c r="A317" s="17">
        <v>569</v>
      </c>
      <c r="B317" s="18" t="s">
        <v>267</v>
      </c>
      <c r="C317" s="18"/>
      <c r="D317" s="25">
        <f>+'C-5000'!G75</f>
        <v>124660.63</v>
      </c>
      <c r="E317" s="15"/>
      <c r="F317" s="43"/>
      <c r="G317" s="27"/>
      <c r="H317" s="50"/>
    </row>
    <row r="318" spans="1:8" s="28" customFormat="1" x14ac:dyDescent="0.25">
      <c r="A318" s="17">
        <v>5700</v>
      </c>
      <c r="B318" s="18" t="s">
        <v>278</v>
      </c>
      <c r="C318" s="18"/>
      <c r="D318" s="25">
        <v>0</v>
      </c>
      <c r="E318" s="15"/>
      <c r="F318" s="43"/>
      <c r="G318" s="27"/>
      <c r="H318" s="50"/>
    </row>
    <row r="319" spans="1:8" s="28" customFormat="1" ht="12" hidden="1" customHeight="1" x14ac:dyDescent="0.25">
      <c r="A319" s="17">
        <v>571</v>
      </c>
      <c r="B319" s="18" t="s">
        <v>279</v>
      </c>
      <c r="C319" s="18"/>
      <c r="D319" s="25"/>
      <c r="E319" s="15"/>
      <c r="F319" s="43"/>
      <c r="G319" s="27"/>
      <c r="H319" s="50"/>
    </row>
    <row r="320" spans="1:8" s="28" customFormat="1" ht="12" hidden="1" customHeight="1" x14ac:dyDescent="0.25">
      <c r="A320" s="17">
        <v>572</v>
      </c>
      <c r="B320" s="18" t="s">
        <v>280</v>
      </c>
      <c r="C320" s="18"/>
      <c r="D320" s="25"/>
      <c r="E320" s="15"/>
      <c r="F320" s="43"/>
      <c r="G320" s="27"/>
      <c r="H320" s="50"/>
    </row>
    <row r="321" spans="1:8" s="28" customFormat="1" ht="12" hidden="1" customHeight="1" x14ac:dyDescent="0.25">
      <c r="A321" s="17">
        <v>573</v>
      </c>
      <c r="B321" s="18" t="s">
        <v>281</v>
      </c>
      <c r="C321" s="18"/>
      <c r="D321" s="25"/>
      <c r="E321" s="15"/>
      <c r="F321" s="43"/>
      <c r="G321" s="27"/>
      <c r="H321" s="50"/>
    </row>
    <row r="322" spans="1:8" s="28" customFormat="1" ht="12" hidden="1" customHeight="1" x14ac:dyDescent="0.25">
      <c r="A322" s="17">
        <v>574</v>
      </c>
      <c r="B322" s="18" t="s">
        <v>282</v>
      </c>
      <c r="C322" s="18"/>
      <c r="D322" s="25"/>
      <c r="E322" s="15"/>
      <c r="F322" s="43"/>
      <c r="G322" s="27"/>
      <c r="H322" s="50"/>
    </row>
    <row r="323" spans="1:8" s="28" customFormat="1" ht="12" hidden="1" customHeight="1" x14ac:dyDescent="0.25">
      <c r="A323" s="17">
        <v>575</v>
      </c>
      <c r="B323" s="18" t="s">
        <v>283</v>
      </c>
      <c r="C323" s="18"/>
      <c r="D323" s="25"/>
      <c r="E323" s="15"/>
      <c r="F323" s="43"/>
      <c r="G323" s="27"/>
      <c r="H323" s="50"/>
    </row>
    <row r="324" spans="1:8" s="28" customFormat="1" ht="12" hidden="1" customHeight="1" x14ac:dyDescent="0.25">
      <c r="A324" s="17">
        <v>576</v>
      </c>
      <c r="B324" s="18" t="s">
        <v>284</v>
      </c>
      <c r="C324" s="18"/>
      <c r="D324" s="25"/>
      <c r="E324" s="15"/>
      <c r="F324" s="43"/>
      <c r="G324" s="27"/>
      <c r="H324" s="50"/>
    </row>
    <row r="325" spans="1:8" s="28" customFormat="1" ht="12" hidden="1" customHeight="1" x14ac:dyDescent="0.25">
      <c r="A325" s="17">
        <v>577</v>
      </c>
      <c r="B325" s="18" t="s">
        <v>285</v>
      </c>
      <c r="C325" s="18"/>
      <c r="D325" s="25"/>
      <c r="E325" s="15"/>
      <c r="F325" s="43"/>
      <c r="G325" s="27"/>
      <c r="H325" s="50"/>
    </row>
    <row r="326" spans="1:8" s="28" customFormat="1" ht="12" hidden="1" customHeight="1" x14ac:dyDescent="0.25">
      <c r="A326" s="17">
        <v>578</v>
      </c>
      <c r="B326" s="18" t="s">
        <v>286</v>
      </c>
      <c r="C326" s="18"/>
      <c r="D326" s="25"/>
      <c r="E326" s="15"/>
      <c r="F326" s="43"/>
      <c r="G326" s="27"/>
      <c r="H326" s="50"/>
    </row>
    <row r="327" spans="1:8" s="28" customFormat="1" ht="12" hidden="1" customHeight="1" x14ac:dyDescent="0.25">
      <c r="A327" s="17">
        <v>579</v>
      </c>
      <c r="B327" s="18" t="s">
        <v>287</v>
      </c>
      <c r="C327" s="18"/>
      <c r="D327" s="25"/>
      <c r="E327" s="15"/>
      <c r="F327" s="43"/>
      <c r="G327" s="27"/>
      <c r="H327" s="50"/>
    </row>
    <row r="328" spans="1:8" s="28" customFormat="1" x14ac:dyDescent="0.25">
      <c r="A328" s="17">
        <v>5800</v>
      </c>
      <c r="B328" s="18" t="s">
        <v>288</v>
      </c>
      <c r="C328" s="18"/>
      <c r="D328" s="25">
        <v>0</v>
      </c>
      <c r="E328" s="15"/>
      <c r="F328" s="43"/>
      <c r="G328" s="27"/>
      <c r="H328" s="50"/>
    </row>
    <row r="329" spans="1:8" s="28" customFormat="1" ht="12" hidden="1" customHeight="1" x14ac:dyDescent="0.25">
      <c r="A329" s="17">
        <v>581</v>
      </c>
      <c r="B329" s="18" t="s">
        <v>289</v>
      </c>
      <c r="C329" s="18"/>
      <c r="D329" s="25"/>
      <c r="E329" s="15"/>
      <c r="F329" s="43"/>
      <c r="G329" s="27"/>
      <c r="H329" s="50"/>
    </row>
    <row r="330" spans="1:8" s="28" customFormat="1" ht="12" hidden="1" customHeight="1" x14ac:dyDescent="0.25">
      <c r="A330" s="17">
        <v>582</v>
      </c>
      <c r="B330" s="18" t="s">
        <v>290</v>
      </c>
      <c r="C330" s="18"/>
      <c r="D330" s="25"/>
      <c r="E330" s="15"/>
      <c r="F330" s="43"/>
      <c r="G330" s="27"/>
      <c r="H330" s="50"/>
    </row>
    <row r="331" spans="1:8" s="28" customFormat="1" ht="12" hidden="1" customHeight="1" x14ac:dyDescent="0.25">
      <c r="A331" s="17">
        <v>583</v>
      </c>
      <c r="B331" s="18" t="s">
        <v>291</v>
      </c>
      <c r="C331" s="18"/>
      <c r="D331" s="25"/>
      <c r="E331" s="15"/>
      <c r="F331" s="43"/>
      <c r="G331" s="27"/>
      <c r="H331" s="50"/>
    </row>
    <row r="332" spans="1:8" s="28" customFormat="1" ht="12" hidden="1" customHeight="1" x14ac:dyDescent="0.25">
      <c r="A332" s="17">
        <v>589</v>
      </c>
      <c r="B332" s="18" t="s">
        <v>292</v>
      </c>
      <c r="C332" s="18"/>
      <c r="D332" s="25"/>
      <c r="E332" s="15"/>
      <c r="F332" s="43"/>
      <c r="G332" s="27"/>
      <c r="H332" s="50"/>
    </row>
    <row r="333" spans="1:8" s="28" customFormat="1" x14ac:dyDescent="0.25">
      <c r="A333" s="17">
        <v>5900</v>
      </c>
      <c r="B333" s="18" t="s">
        <v>293</v>
      </c>
      <c r="C333" s="18"/>
      <c r="D333" s="25"/>
      <c r="E333" s="15">
        <v>0.60040000000000004</v>
      </c>
      <c r="F333" s="43">
        <f>+E333*F284</f>
        <v>5310163.5545359999</v>
      </c>
      <c r="G333" s="27">
        <v>5310163.5545359999</v>
      </c>
      <c r="H333" s="50"/>
    </row>
    <row r="334" spans="1:8" s="28" customFormat="1" ht="12" hidden="1" customHeight="1" x14ac:dyDescent="0.25">
      <c r="A334" s="17">
        <v>591</v>
      </c>
      <c r="B334" s="18" t="s">
        <v>294</v>
      </c>
      <c r="C334" s="18"/>
      <c r="D334" s="25">
        <f>+'[1]C-5000'!P109</f>
        <v>0</v>
      </c>
      <c r="E334" s="15"/>
      <c r="F334" s="43"/>
      <c r="G334" s="27"/>
      <c r="H334" s="50"/>
    </row>
    <row r="335" spans="1:8" s="28" customFormat="1" ht="12" hidden="1" customHeight="1" x14ac:dyDescent="0.25">
      <c r="A335" s="17">
        <v>592</v>
      </c>
      <c r="B335" s="18" t="s">
        <v>295</v>
      </c>
      <c r="C335" s="18"/>
      <c r="D335" s="25"/>
      <c r="E335" s="15"/>
      <c r="F335" s="43"/>
      <c r="G335" s="27"/>
      <c r="H335" s="50"/>
    </row>
    <row r="336" spans="1:8" s="28" customFormat="1" ht="12" hidden="1" customHeight="1" x14ac:dyDescent="0.25">
      <c r="A336" s="17">
        <v>593</v>
      </c>
      <c r="B336" s="18" t="s">
        <v>296</v>
      </c>
      <c r="C336" s="18"/>
      <c r="D336" s="25"/>
      <c r="E336" s="15"/>
      <c r="F336" s="43"/>
      <c r="G336" s="27"/>
      <c r="H336" s="50"/>
    </row>
    <row r="337" spans="1:9" s="28" customFormat="1" ht="12" hidden="1" customHeight="1" x14ac:dyDescent="0.25">
      <c r="A337" s="17">
        <v>594</v>
      </c>
      <c r="B337" s="18" t="s">
        <v>297</v>
      </c>
      <c r="C337" s="18"/>
      <c r="D337" s="25"/>
      <c r="E337" s="15"/>
      <c r="F337" s="43"/>
      <c r="G337" s="27"/>
      <c r="H337" s="50"/>
    </row>
    <row r="338" spans="1:9" s="28" customFormat="1" ht="12" hidden="1" customHeight="1" x14ac:dyDescent="0.25">
      <c r="A338" s="17">
        <v>595</v>
      </c>
      <c r="B338" s="18" t="s">
        <v>298</v>
      </c>
      <c r="C338" s="18"/>
      <c r="D338" s="25"/>
      <c r="E338" s="15"/>
      <c r="F338" s="43"/>
      <c r="G338" s="27"/>
      <c r="H338" s="50"/>
    </row>
    <row r="339" spans="1:9" s="28" customFormat="1" ht="12" hidden="1" customHeight="1" x14ac:dyDescent="0.25">
      <c r="A339" s="17">
        <v>596</v>
      </c>
      <c r="B339" s="18" t="s">
        <v>299</v>
      </c>
      <c r="C339" s="18"/>
      <c r="D339" s="25"/>
      <c r="E339" s="15"/>
      <c r="F339" s="43"/>
      <c r="G339" s="27"/>
      <c r="H339" s="50"/>
    </row>
    <row r="340" spans="1:9" s="28" customFormat="1" ht="12" hidden="1" customHeight="1" x14ac:dyDescent="0.25">
      <c r="A340" s="17">
        <v>597</v>
      </c>
      <c r="B340" s="18" t="s">
        <v>300</v>
      </c>
      <c r="C340" s="18"/>
      <c r="D340" s="25"/>
      <c r="E340" s="15"/>
      <c r="F340" s="43"/>
      <c r="G340" s="27"/>
      <c r="H340" s="50"/>
    </row>
    <row r="341" spans="1:9" s="28" customFormat="1" ht="12" hidden="1" customHeight="1" x14ac:dyDescent="0.25">
      <c r="A341" s="17">
        <v>598</v>
      </c>
      <c r="B341" s="18" t="s">
        <v>301</v>
      </c>
      <c r="C341" s="18"/>
      <c r="D341" s="25"/>
      <c r="E341" s="15"/>
      <c r="F341" s="43"/>
      <c r="G341" s="27"/>
      <c r="H341" s="50"/>
    </row>
    <row r="342" spans="1:9" s="28" customFormat="1" ht="12" hidden="1" customHeight="1" x14ac:dyDescent="0.25">
      <c r="A342" s="17">
        <v>599</v>
      </c>
      <c r="B342" s="18" t="s">
        <v>302</v>
      </c>
      <c r="C342" s="18"/>
      <c r="D342" s="25"/>
      <c r="E342" s="15"/>
      <c r="F342" s="43"/>
      <c r="G342" s="27"/>
      <c r="H342" s="50"/>
    </row>
    <row r="343" spans="1:9" s="24" customFormat="1" x14ac:dyDescent="0.25">
      <c r="A343" s="14" t="s">
        <v>303</v>
      </c>
      <c r="B343" s="21"/>
      <c r="C343" s="21"/>
      <c r="D343" s="22">
        <f>+D344+D353+D362</f>
        <v>26254106.350000001</v>
      </c>
      <c r="E343" s="44">
        <f>+D343/D10</f>
        <v>0.21261854500670799</v>
      </c>
      <c r="F343" s="43">
        <f>+E343*E10</f>
        <v>94023921.445127666</v>
      </c>
      <c r="G343" s="27">
        <v>81063881.509266481</v>
      </c>
      <c r="H343" s="213"/>
      <c r="I343" s="214"/>
    </row>
    <row r="344" spans="1:9" s="28" customFormat="1" x14ac:dyDescent="0.25">
      <c r="A344" s="17">
        <v>6100</v>
      </c>
      <c r="B344" s="18" t="s">
        <v>304</v>
      </c>
      <c r="C344" s="18"/>
      <c r="D344" s="25">
        <f>SUM(D345:D352)</f>
        <v>25182666.460000001</v>
      </c>
      <c r="E344" s="15">
        <f>+D344/D343</f>
        <v>0.9591896263496319</v>
      </c>
      <c r="F344" s="43">
        <f>+E344*F343</f>
        <v>90186770.078879148</v>
      </c>
      <c r="G344" s="27">
        <v>69776379.111956283</v>
      </c>
      <c r="H344" s="213"/>
    </row>
    <row r="345" spans="1:9" s="28" customFormat="1" ht="12" hidden="1" customHeight="1" x14ac:dyDescent="0.25">
      <c r="A345" s="17">
        <v>611</v>
      </c>
      <c r="B345" s="18" t="s">
        <v>305</v>
      </c>
      <c r="C345" s="18"/>
      <c r="D345" s="25">
        <f>+'C-6000'!G12</f>
        <v>569850.72</v>
      </c>
      <c r="E345" s="15"/>
      <c r="F345" s="43"/>
      <c r="G345" s="27"/>
      <c r="H345" s="213"/>
      <c r="I345" s="50"/>
    </row>
    <row r="346" spans="1:9" s="28" customFormat="1" ht="12" hidden="1" customHeight="1" x14ac:dyDescent="0.25">
      <c r="A346" s="17">
        <v>612</v>
      </c>
      <c r="B346" s="18" t="s">
        <v>306</v>
      </c>
      <c r="C346" s="18"/>
      <c r="D346" s="25">
        <f>+'C-6000'!G14</f>
        <v>0</v>
      </c>
      <c r="E346" s="15"/>
      <c r="F346" s="43"/>
      <c r="G346" s="27"/>
      <c r="H346" s="213"/>
      <c r="I346" s="50"/>
    </row>
    <row r="347" spans="1:9" s="28" customFormat="1" ht="12" hidden="1" customHeight="1" x14ac:dyDescent="0.25">
      <c r="A347" s="17">
        <v>613</v>
      </c>
      <c r="B347" s="18" t="s">
        <v>307</v>
      </c>
      <c r="C347" s="18"/>
      <c r="D347" s="25">
        <f>+'C-6000'!G16</f>
        <v>1629880.71</v>
      </c>
      <c r="E347" s="15"/>
      <c r="F347" s="43"/>
      <c r="G347" s="27"/>
      <c r="H347" s="213"/>
      <c r="I347" s="50"/>
    </row>
    <row r="348" spans="1:9" s="28" customFormat="1" ht="12" hidden="1" customHeight="1" x14ac:dyDescent="0.25">
      <c r="A348" s="17">
        <v>614</v>
      </c>
      <c r="B348" s="18" t="s">
        <v>308</v>
      </c>
      <c r="C348" s="18"/>
      <c r="D348" s="25"/>
      <c r="E348" s="15"/>
      <c r="F348" s="43"/>
      <c r="G348" s="27"/>
      <c r="H348" s="213"/>
      <c r="I348" s="50"/>
    </row>
    <row r="349" spans="1:9" s="28" customFormat="1" ht="12" hidden="1" customHeight="1" x14ac:dyDescent="0.25">
      <c r="A349" s="17">
        <v>615</v>
      </c>
      <c r="B349" s="18" t="s">
        <v>309</v>
      </c>
      <c r="C349" s="18"/>
      <c r="D349" s="25">
        <f>+'C-6000'!G22</f>
        <v>22179698.350000001</v>
      </c>
      <c r="E349" s="15"/>
      <c r="F349" s="43"/>
      <c r="G349" s="27"/>
      <c r="H349" s="213"/>
      <c r="I349" s="50"/>
    </row>
    <row r="350" spans="1:9" s="28" customFormat="1" ht="12" hidden="1" customHeight="1" x14ac:dyDescent="0.25">
      <c r="A350" s="17">
        <v>616</v>
      </c>
      <c r="B350" s="18" t="s">
        <v>310</v>
      </c>
      <c r="C350" s="18"/>
      <c r="D350" s="25"/>
      <c r="E350" s="15"/>
      <c r="F350" s="43"/>
      <c r="G350" s="27"/>
      <c r="H350" s="213"/>
      <c r="I350" s="50"/>
    </row>
    <row r="351" spans="1:9" s="28" customFormat="1" ht="12" hidden="1" customHeight="1" x14ac:dyDescent="0.25">
      <c r="A351" s="17">
        <v>617</v>
      </c>
      <c r="B351" s="18" t="s">
        <v>311</v>
      </c>
      <c r="C351" s="18"/>
      <c r="D351" s="25">
        <f>+'C-6000'!G26</f>
        <v>524475.46</v>
      </c>
      <c r="E351" s="15"/>
      <c r="F351" s="43"/>
      <c r="G351" s="27"/>
      <c r="H351" s="213"/>
      <c r="I351" s="50"/>
    </row>
    <row r="352" spans="1:9" s="28" customFormat="1" ht="12" hidden="1" customHeight="1" x14ac:dyDescent="0.25">
      <c r="A352" s="17">
        <v>619</v>
      </c>
      <c r="B352" s="18" t="s">
        <v>312</v>
      </c>
      <c r="C352" s="18"/>
      <c r="D352" s="25">
        <f>+'C-6000'!G28</f>
        <v>278761.21999999997</v>
      </c>
      <c r="E352" s="15"/>
      <c r="F352" s="43"/>
      <c r="G352" s="27"/>
      <c r="H352" s="213"/>
      <c r="I352" s="50"/>
    </row>
    <row r="353" spans="1:8" s="28" customFormat="1" x14ac:dyDescent="0.25">
      <c r="A353" s="17">
        <v>6200</v>
      </c>
      <c r="B353" s="18" t="s">
        <v>313</v>
      </c>
      <c r="C353" s="18"/>
      <c r="D353" s="25">
        <f>SUM(D354:D361)</f>
        <v>321614.28999999998</v>
      </c>
      <c r="E353" s="15">
        <f>+D353/D343</f>
        <v>1.2250056646852883E-2</v>
      </c>
      <c r="F353" s="43">
        <f>+E353*F343</f>
        <v>1151798.3638620595</v>
      </c>
      <c r="G353" s="27">
        <v>561822.52273427811</v>
      </c>
      <c r="H353" s="213"/>
    </row>
    <row r="354" spans="1:8" s="28" customFormat="1" ht="12" hidden="1" customHeight="1" x14ac:dyDescent="0.25">
      <c r="A354" s="17">
        <v>621</v>
      </c>
      <c r="B354" s="18" t="s">
        <v>314</v>
      </c>
      <c r="C354" s="18"/>
      <c r="D354" s="25"/>
      <c r="E354" s="15"/>
      <c r="F354" s="43"/>
      <c r="G354" s="27"/>
      <c r="H354" s="213"/>
    </row>
    <row r="355" spans="1:8" s="28" customFormat="1" ht="12" hidden="1" customHeight="1" x14ac:dyDescent="0.25">
      <c r="A355" s="17">
        <v>622</v>
      </c>
      <c r="B355" s="18" t="s">
        <v>306</v>
      </c>
      <c r="C355" s="18"/>
      <c r="D355" s="25"/>
      <c r="E355" s="15"/>
      <c r="F355" s="43"/>
      <c r="G355" s="27"/>
      <c r="H355" s="213"/>
    </row>
    <row r="356" spans="1:8" s="28" customFormat="1" ht="12" hidden="1" customHeight="1" x14ac:dyDescent="0.25">
      <c r="A356" s="17">
        <v>623</v>
      </c>
      <c r="B356" s="18" t="s">
        <v>315</v>
      </c>
      <c r="C356" s="18"/>
      <c r="D356" s="25"/>
      <c r="E356" s="15"/>
      <c r="F356" s="43"/>
      <c r="G356" s="27"/>
      <c r="H356" s="213"/>
    </row>
    <row r="357" spans="1:8" s="28" customFormat="1" ht="12" hidden="1" customHeight="1" x14ac:dyDescent="0.25">
      <c r="A357" s="17">
        <v>624</v>
      </c>
      <c r="B357" s="18" t="s">
        <v>308</v>
      </c>
      <c r="C357" s="18"/>
      <c r="D357" s="25"/>
      <c r="E357" s="15"/>
      <c r="F357" s="43"/>
      <c r="G357" s="27"/>
      <c r="H357" s="213"/>
    </row>
    <row r="358" spans="1:8" s="28" customFormat="1" ht="12" hidden="1" customHeight="1" x14ac:dyDescent="0.25">
      <c r="A358" s="17">
        <v>625</v>
      </c>
      <c r="B358" s="18" t="s">
        <v>316</v>
      </c>
      <c r="C358" s="18"/>
      <c r="D358" s="25"/>
      <c r="E358" s="15"/>
      <c r="F358" s="43"/>
      <c r="G358" s="27"/>
      <c r="H358" s="213"/>
    </row>
    <row r="359" spans="1:8" s="28" customFormat="1" ht="12" hidden="1" customHeight="1" x14ac:dyDescent="0.25">
      <c r="A359" s="17">
        <v>626</v>
      </c>
      <c r="B359" s="18" t="s">
        <v>310</v>
      </c>
      <c r="C359" s="18"/>
      <c r="D359" s="25"/>
      <c r="E359" s="15"/>
      <c r="F359" s="43"/>
      <c r="G359" s="27"/>
      <c r="H359" s="213"/>
    </row>
    <row r="360" spans="1:8" s="28" customFormat="1" ht="12" hidden="1" customHeight="1" x14ac:dyDescent="0.25">
      <c r="A360" s="17">
        <v>627</v>
      </c>
      <c r="B360" s="18" t="s">
        <v>311</v>
      </c>
      <c r="C360" s="18"/>
      <c r="D360" s="25"/>
      <c r="E360" s="15"/>
      <c r="F360" s="43"/>
      <c r="G360" s="27"/>
      <c r="H360" s="213"/>
    </row>
    <row r="361" spans="1:8" s="28" customFormat="1" ht="12" hidden="1" customHeight="1" x14ac:dyDescent="0.25">
      <c r="A361" s="17">
        <v>629</v>
      </c>
      <c r="B361" s="18" t="s">
        <v>312</v>
      </c>
      <c r="C361" s="18"/>
      <c r="D361" s="25">
        <f>+'C-6000'!G49</f>
        <v>321614.28999999998</v>
      </c>
      <c r="E361" s="15"/>
      <c r="F361" s="43"/>
      <c r="G361" s="27"/>
      <c r="H361" s="213"/>
    </row>
    <row r="362" spans="1:8" s="28" customFormat="1" x14ac:dyDescent="0.25">
      <c r="A362" s="17">
        <v>6300</v>
      </c>
      <c r="B362" s="18" t="s">
        <v>317</v>
      </c>
      <c r="C362" s="18"/>
      <c r="D362" s="25">
        <f>SUM(D363:D364)</f>
        <v>749825.6</v>
      </c>
      <c r="E362" s="15">
        <f>+D362/D343</f>
        <v>2.8560317003515145E-2</v>
      </c>
      <c r="F362" s="43">
        <f>+E362*F343</f>
        <v>2685353.0023864522</v>
      </c>
      <c r="G362" s="27">
        <v>10725679.874575917</v>
      </c>
      <c r="H362" s="213"/>
    </row>
    <row r="363" spans="1:8" s="28" customFormat="1" ht="12" hidden="1" customHeight="1" x14ac:dyDescent="0.25">
      <c r="A363" s="17">
        <v>631</v>
      </c>
      <c r="B363" s="18" t="s">
        <v>318</v>
      </c>
      <c r="C363" s="18"/>
      <c r="D363" s="25">
        <f>+'C-6000'!G55</f>
        <v>749825.6</v>
      </c>
      <c r="E363" s="15"/>
      <c r="F363" s="43"/>
      <c r="G363" s="27"/>
    </row>
    <row r="364" spans="1:8" s="28" customFormat="1" ht="12" hidden="1" customHeight="1" x14ac:dyDescent="0.25">
      <c r="A364" s="17">
        <v>632</v>
      </c>
      <c r="B364" s="18" t="s">
        <v>319</v>
      </c>
      <c r="C364" s="18"/>
      <c r="D364" s="25"/>
      <c r="E364" s="15"/>
      <c r="F364" s="43"/>
      <c r="G364" s="27"/>
    </row>
    <row r="365" spans="1:8" x14ac:dyDescent="0.25">
      <c r="A365" s="14" t="s">
        <v>320</v>
      </c>
      <c r="B365" s="5"/>
      <c r="C365" s="5"/>
      <c r="D365" s="13">
        <v>0</v>
      </c>
      <c r="E365" s="15"/>
      <c r="F365" s="43"/>
      <c r="G365" s="27"/>
      <c r="H365" s="28"/>
    </row>
    <row r="366" spans="1:8" s="28" customFormat="1" x14ac:dyDescent="0.25">
      <c r="A366" s="17">
        <v>7100</v>
      </c>
      <c r="B366" s="18" t="s">
        <v>321</v>
      </c>
      <c r="C366" s="18"/>
      <c r="D366" s="25">
        <v>0</v>
      </c>
      <c r="E366" s="15"/>
      <c r="F366" s="43"/>
      <c r="G366" s="27"/>
    </row>
    <row r="367" spans="1:8" s="28" customFormat="1" ht="12" hidden="1" customHeight="1" x14ac:dyDescent="0.25">
      <c r="A367" s="17">
        <v>711</v>
      </c>
      <c r="B367" s="18" t="s">
        <v>322</v>
      </c>
      <c r="C367" s="18"/>
      <c r="D367" s="25"/>
      <c r="E367" s="15"/>
      <c r="F367" s="43"/>
      <c r="G367" s="27"/>
    </row>
    <row r="368" spans="1:8" s="28" customFormat="1" ht="12" hidden="1" customHeight="1" x14ac:dyDescent="0.25">
      <c r="A368" s="17">
        <v>712</v>
      </c>
      <c r="B368" s="18" t="s">
        <v>323</v>
      </c>
      <c r="C368" s="18"/>
      <c r="D368" s="25"/>
      <c r="E368" s="15"/>
      <c r="F368" s="43"/>
      <c r="G368" s="27"/>
    </row>
    <row r="369" spans="1:7" s="28" customFormat="1" x14ac:dyDescent="0.25">
      <c r="A369" s="17">
        <v>7200</v>
      </c>
      <c r="B369" s="18" t="s">
        <v>324</v>
      </c>
      <c r="C369" s="18"/>
      <c r="D369" s="25">
        <v>0</v>
      </c>
      <c r="E369" s="15"/>
      <c r="F369" s="43"/>
      <c r="G369" s="27"/>
    </row>
    <row r="370" spans="1:7" s="28" customFormat="1" ht="12" hidden="1" customHeight="1" x14ac:dyDescent="0.25">
      <c r="A370" s="17">
        <v>721</v>
      </c>
      <c r="B370" s="18" t="s">
        <v>325</v>
      </c>
      <c r="C370" s="18"/>
      <c r="D370" s="25"/>
      <c r="E370" s="15"/>
      <c r="F370" s="43"/>
      <c r="G370" s="27"/>
    </row>
    <row r="371" spans="1:7" s="28" customFormat="1" ht="12" hidden="1" customHeight="1" x14ac:dyDescent="0.25">
      <c r="A371" s="17">
        <v>722</v>
      </c>
      <c r="B371" s="18" t="s">
        <v>326</v>
      </c>
      <c r="C371" s="18"/>
      <c r="D371" s="25"/>
      <c r="E371" s="15"/>
      <c r="F371" s="43"/>
      <c r="G371" s="27"/>
    </row>
    <row r="372" spans="1:7" s="28" customFormat="1" ht="12" hidden="1" customHeight="1" x14ac:dyDescent="0.25">
      <c r="A372" s="17">
        <v>723</v>
      </c>
      <c r="B372" s="18" t="s">
        <v>327</v>
      </c>
      <c r="C372" s="18"/>
      <c r="D372" s="25"/>
      <c r="E372" s="15"/>
      <c r="F372" s="43"/>
      <c r="G372" s="27"/>
    </row>
    <row r="373" spans="1:7" s="28" customFormat="1" ht="12" hidden="1" customHeight="1" x14ac:dyDescent="0.25">
      <c r="A373" s="17">
        <v>724</v>
      </c>
      <c r="B373" s="18" t="s">
        <v>328</v>
      </c>
      <c r="C373" s="18"/>
      <c r="D373" s="25"/>
      <c r="E373" s="15"/>
      <c r="F373" s="43"/>
      <c r="G373" s="27"/>
    </row>
    <row r="374" spans="1:7" s="28" customFormat="1" ht="12" hidden="1" customHeight="1" x14ac:dyDescent="0.25">
      <c r="A374" s="17">
        <v>725</v>
      </c>
      <c r="B374" s="18" t="s">
        <v>329</v>
      </c>
      <c r="C374" s="18"/>
      <c r="D374" s="25"/>
      <c r="E374" s="15"/>
      <c r="F374" s="43"/>
      <c r="G374" s="27"/>
    </row>
    <row r="375" spans="1:7" s="28" customFormat="1" ht="12" hidden="1" customHeight="1" x14ac:dyDescent="0.25">
      <c r="A375" s="17">
        <v>726</v>
      </c>
      <c r="B375" s="18" t="s">
        <v>330</v>
      </c>
      <c r="C375" s="18"/>
      <c r="D375" s="25"/>
      <c r="E375" s="15"/>
      <c r="F375" s="43"/>
      <c r="G375" s="27"/>
    </row>
    <row r="376" spans="1:7" s="28" customFormat="1" ht="12" hidden="1" customHeight="1" x14ac:dyDescent="0.25">
      <c r="A376" s="17">
        <v>727</v>
      </c>
      <c r="B376" s="18" t="s">
        <v>331</v>
      </c>
      <c r="C376" s="18"/>
      <c r="D376" s="25"/>
      <c r="E376" s="15"/>
      <c r="F376" s="43"/>
      <c r="G376" s="27"/>
    </row>
    <row r="377" spans="1:7" s="28" customFormat="1" ht="12" hidden="1" customHeight="1" x14ac:dyDescent="0.25">
      <c r="A377" s="17">
        <v>728</v>
      </c>
      <c r="B377" s="18" t="s">
        <v>332</v>
      </c>
      <c r="C377" s="18"/>
      <c r="D377" s="25"/>
      <c r="E377" s="15"/>
      <c r="F377" s="43"/>
      <c r="G377" s="27"/>
    </row>
    <row r="378" spans="1:7" s="28" customFormat="1" ht="12" hidden="1" customHeight="1" x14ac:dyDescent="0.25">
      <c r="A378" s="17">
        <v>729</v>
      </c>
      <c r="B378" s="18" t="s">
        <v>333</v>
      </c>
      <c r="C378" s="18"/>
      <c r="D378" s="25"/>
      <c r="E378" s="15"/>
      <c r="F378" s="43"/>
      <c r="G378" s="27"/>
    </row>
    <row r="379" spans="1:7" s="28" customFormat="1" x14ac:dyDescent="0.25">
      <c r="A379" s="17">
        <v>7300</v>
      </c>
      <c r="B379" s="18" t="s">
        <v>334</v>
      </c>
      <c r="C379" s="18"/>
      <c r="D379" s="25">
        <v>0</v>
      </c>
      <c r="E379" s="15"/>
      <c r="F379" s="43"/>
      <c r="G379" s="27"/>
    </row>
    <row r="380" spans="1:7" s="28" customFormat="1" ht="12" hidden="1" customHeight="1" x14ac:dyDescent="0.25">
      <c r="A380" s="17">
        <v>731</v>
      </c>
      <c r="B380" s="18" t="s">
        <v>335</v>
      </c>
      <c r="C380" s="18"/>
      <c r="D380" s="25"/>
      <c r="E380" s="15"/>
      <c r="F380" s="43"/>
      <c r="G380" s="27"/>
    </row>
    <row r="381" spans="1:7" s="28" customFormat="1" ht="12" hidden="1" customHeight="1" x14ac:dyDescent="0.25">
      <c r="A381" s="17">
        <v>732</v>
      </c>
      <c r="B381" s="18" t="s">
        <v>336</v>
      </c>
      <c r="C381" s="18"/>
      <c r="D381" s="25"/>
      <c r="E381" s="15"/>
      <c r="F381" s="43"/>
      <c r="G381" s="27"/>
    </row>
    <row r="382" spans="1:7" s="28" customFormat="1" ht="12" hidden="1" customHeight="1" x14ac:dyDescent="0.25">
      <c r="A382" s="17">
        <v>733</v>
      </c>
      <c r="B382" s="18" t="s">
        <v>337</v>
      </c>
      <c r="C382" s="18"/>
      <c r="D382" s="25"/>
      <c r="E382" s="15"/>
      <c r="F382" s="43"/>
      <c r="G382" s="27"/>
    </row>
    <row r="383" spans="1:7" s="28" customFormat="1" ht="12" hidden="1" customHeight="1" x14ac:dyDescent="0.25">
      <c r="A383" s="17">
        <v>734</v>
      </c>
      <c r="B383" s="18" t="s">
        <v>338</v>
      </c>
      <c r="C383" s="18"/>
      <c r="D383" s="25"/>
      <c r="E383" s="15"/>
      <c r="F383" s="43"/>
      <c r="G383" s="27"/>
    </row>
    <row r="384" spans="1:7" s="28" customFormat="1" ht="12" hidden="1" customHeight="1" x14ac:dyDescent="0.25">
      <c r="A384" s="17">
        <v>735</v>
      </c>
      <c r="B384" s="18" t="s">
        <v>339</v>
      </c>
      <c r="C384" s="18"/>
      <c r="D384" s="25"/>
      <c r="E384" s="15"/>
      <c r="F384" s="43"/>
      <c r="G384" s="27"/>
    </row>
    <row r="385" spans="1:7" s="28" customFormat="1" ht="12" hidden="1" customHeight="1" x14ac:dyDescent="0.25">
      <c r="A385" s="17">
        <v>739</v>
      </c>
      <c r="B385" s="18" t="s">
        <v>340</v>
      </c>
      <c r="C385" s="18"/>
      <c r="D385" s="25"/>
      <c r="E385" s="15"/>
      <c r="F385" s="43"/>
      <c r="G385" s="27"/>
    </row>
    <row r="386" spans="1:7" s="28" customFormat="1" x14ac:dyDescent="0.25">
      <c r="A386" s="17">
        <v>7400</v>
      </c>
      <c r="B386" s="18" t="s">
        <v>341</v>
      </c>
      <c r="C386" s="18"/>
      <c r="D386" s="25">
        <v>0</v>
      </c>
      <c r="E386" s="15"/>
      <c r="F386" s="43"/>
      <c r="G386" s="27"/>
    </row>
    <row r="387" spans="1:7" s="28" customFormat="1" ht="12" hidden="1" customHeight="1" x14ac:dyDescent="0.25">
      <c r="A387" s="17">
        <v>741</v>
      </c>
      <c r="B387" s="18" t="s">
        <v>342</v>
      </c>
      <c r="C387" s="18"/>
      <c r="D387" s="25"/>
      <c r="E387" s="15"/>
      <c r="F387" s="43"/>
      <c r="G387" s="27"/>
    </row>
    <row r="388" spans="1:7" s="28" customFormat="1" ht="12" hidden="1" customHeight="1" x14ac:dyDescent="0.25">
      <c r="A388" s="17">
        <v>742</v>
      </c>
      <c r="B388" s="18" t="s">
        <v>343</v>
      </c>
      <c r="C388" s="18"/>
      <c r="D388" s="25"/>
      <c r="E388" s="15"/>
      <c r="F388" s="43"/>
      <c r="G388" s="27"/>
    </row>
    <row r="389" spans="1:7" s="28" customFormat="1" ht="12" hidden="1" customHeight="1" x14ac:dyDescent="0.25">
      <c r="A389" s="17">
        <v>743</v>
      </c>
      <c r="B389" s="18" t="s">
        <v>344</v>
      </c>
      <c r="C389" s="18"/>
      <c r="D389" s="25"/>
      <c r="E389" s="15"/>
      <c r="F389" s="43"/>
      <c r="G389" s="27"/>
    </row>
    <row r="390" spans="1:7" s="28" customFormat="1" ht="12" hidden="1" customHeight="1" x14ac:dyDescent="0.25">
      <c r="A390" s="17">
        <v>744</v>
      </c>
      <c r="B390" s="18" t="s">
        <v>345</v>
      </c>
      <c r="C390" s="18"/>
      <c r="D390" s="25"/>
      <c r="E390" s="15"/>
      <c r="F390" s="43"/>
      <c r="G390" s="27"/>
    </row>
    <row r="391" spans="1:7" s="28" customFormat="1" ht="12" hidden="1" customHeight="1" x14ac:dyDescent="0.25">
      <c r="A391" s="17">
        <v>745</v>
      </c>
      <c r="B391" s="18" t="s">
        <v>346</v>
      </c>
      <c r="C391" s="18"/>
      <c r="D391" s="25"/>
      <c r="E391" s="15"/>
      <c r="F391" s="43"/>
      <c r="G391" s="27"/>
    </row>
    <row r="392" spans="1:7" s="28" customFormat="1" ht="12" hidden="1" customHeight="1" x14ac:dyDescent="0.25">
      <c r="A392" s="17">
        <v>746</v>
      </c>
      <c r="B392" s="18" t="s">
        <v>347</v>
      </c>
      <c r="C392" s="18"/>
      <c r="D392" s="25"/>
      <c r="E392" s="15"/>
      <c r="F392" s="43"/>
      <c r="G392" s="27"/>
    </row>
    <row r="393" spans="1:7" s="28" customFormat="1" ht="12" hidden="1" customHeight="1" x14ac:dyDescent="0.25">
      <c r="A393" s="17">
        <v>747</v>
      </c>
      <c r="B393" s="18" t="s">
        <v>348</v>
      </c>
      <c r="C393" s="18"/>
      <c r="D393" s="25"/>
      <c r="E393" s="15"/>
      <c r="F393" s="43"/>
      <c r="G393" s="27"/>
    </row>
    <row r="394" spans="1:7" s="28" customFormat="1" ht="12" hidden="1" customHeight="1" x14ac:dyDescent="0.25">
      <c r="A394" s="17">
        <v>748</v>
      </c>
      <c r="B394" s="18" t="s">
        <v>349</v>
      </c>
      <c r="C394" s="18"/>
      <c r="D394" s="25"/>
      <c r="E394" s="15"/>
      <c r="F394" s="43"/>
      <c r="G394" s="27"/>
    </row>
    <row r="395" spans="1:7" s="28" customFormat="1" ht="12" hidden="1" customHeight="1" x14ac:dyDescent="0.25">
      <c r="A395" s="17">
        <v>749</v>
      </c>
      <c r="B395" s="18" t="s">
        <v>350</v>
      </c>
      <c r="C395" s="18"/>
      <c r="D395" s="25"/>
      <c r="E395" s="15"/>
      <c r="F395" s="43"/>
      <c r="G395" s="27"/>
    </row>
    <row r="396" spans="1:7" s="28" customFormat="1" x14ac:dyDescent="0.25">
      <c r="A396" s="17">
        <v>7500</v>
      </c>
      <c r="B396" s="18" t="s">
        <v>351</v>
      </c>
      <c r="C396" s="18"/>
      <c r="D396" s="25">
        <v>0</v>
      </c>
      <c r="E396" s="15"/>
      <c r="F396" s="43"/>
      <c r="G396" s="27"/>
    </row>
    <row r="397" spans="1:7" s="28" customFormat="1" ht="12" hidden="1" customHeight="1" x14ac:dyDescent="0.25">
      <c r="A397" s="17">
        <v>751</v>
      </c>
      <c r="B397" s="18" t="s">
        <v>352</v>
      </c>
      <c r="C397" s="18"/>
      <c r="D397" s="25"/>
      <c r="E397" s="15"/>
      <c r="F397" s="43"/>
      <c r="G397" s="27"/>
    </row>
    <row r="398" spans="1:7" s="28" customFormat="1" ht="12" hidden="1" customHeight="1" x14ac:dyDescent="0.25">
      <c r="A398" s="17">
        <v>752</v>
      </c>
      <c r="B398" s="18" t="s">
        <v>353</v>
      </c>
      <c r="C398" s="18"/>
      <c r="D398" s="25"/>
      <c r="E398" s="15"/>
      <c r="F398" s="43"/>
      <c r="G398" s="27"/>
    </row>
    <row r="399" spans="1:7" s="28" customFormat="1" ht="12" hidden="1" customHeight="1" x14ac:dyDescent="0.25">
      <c r="A399" s="17">
        <v>753</v>
      </c>
      <c r="B399" s="18" t="s">
        <v>354</v>
      </c>
      <c r="C399" s="18"/>
      <c r="D399" s="25"/>
      <c r="E399" s="15"/>
      <c r="F399" s="43"/>
      <c r="G399" s="27"/>
    </row>
    <row r="400" spans="1:7" s="28" customFormat="1" ht="12" hidden="1" customHeight="1" x14ac:dyDescent="0.25">
      <c r="A400" s="17">
        <v>754</v>
      </c>
      <c r="B400" s="18" t="s">
        <v>355</v>
      </c>
      <c r="C400" s="18"/>
      <c r="D400" s="25"/>
      <c r="E400" s="15"/>
      <c r="F400" s="43"/>
      <c r="G400" s="27"/>
    </row>
    <row r="401" spans="1:8" s="28" customFormat="1" ht="12" hidden="1" customHeight="1" x14ac:dyDescent="0.25">
      <c r="A401" s="17">
        <v>755</v>
      </c>
      <c r="B401" s="18" t="s">
        <v>356</v>
      </c>
      <c r="C401" s="18"/>
      <c r="D401" s="25"/>
      <c r="E401" s="15"/>
      <c r="F401" s="43"/>
      <c r="G401" s="27"/>
    </row>
    <row r="402" spans="1:8" s="28" customFormat="1" ht="12" hidden="1" customHeight="1" x14ac:dyDescent="0.25">
      <c r="A402" s="17">
        <v>756</v>
      </c>
      <c r="B402" s="18" t="s">
        <v>357</v>
      </c>
      <c r="C402" s="18"/>
      <c r="D402" s="25"/>
      <c r="E402" s="15"/>
      <c r="F402" s="43"/>
      <c r="G402" s="27"/>
    </row>
    <row r="403" spans="1:8" s="28" customFormat="1" ht="12" hidden="1" customHeight="1" x14ac:dyDescent="0.25">
      <c r="A403" s="17">
        <v>757</v>
      </c>
      <c r="B403" s="18" t="s">
        <v>358</v>
      </c>
      <c r="C403" s="18"/>
      <c r="D403" s="25"/>
      <c r="E403" s="15"/>
      <c r="F403" s="43"/>
      <c r="G403" s="27"/>
    </row>
    <row r="404" spans="1:8" s="28" customFormat="1" ht="12" hidden="1" customHeight="1" x14ac:dyDescent="0.25">
      <c r="A404" s="17">
        <v>758</v>
      </c>
      <c r="B404" s="18" t="s">
        <v>359</v>
      </c>
      <c r="C404" s="18"/>
      <c r="D404" s="25"/>
      <c r="E404" s="15"/>
      <c r="F404" s="43"/>
      <c r="G404" s="27"/>
    </row>
    <row r="405" spans="1:8" s="28" customFormat="1" ht="12" hidden="1" customHeight="1" x14ac:dyDescent="0.25">
      <c r="A405" s="17">
        <v>759</v>
      </c>
      <c r="B405" s="18" t="s">
        <v>360</v>
      </c>
      <c r="C405" s="18"/>
      <c r="D405" s="25"/>
      <c r="E405" s="15"/>
      <c r="F405" s="43"/>
      <c r="G405" s="27"/>
    </row>
    <row r="406" spans="1:8" s="28" customFormat="1" x14ac:dyDescent="0.25">
      <c r="A406" s="17">
        <v>7600</v>
      </c>
      <c r="B406" s="18" t="s">
        <v>361</v>
      </c>
      <c r="C406" s="18"/>
      <c r="D406" s="25">
        <v>0</v>
      </c>
      <c r="E406" s="15"/>
      <c r="F406" s="43"/>
      <c r="G406" s="27"/>
    </row>
    <row r="407" spans="1:8" s="28" customFormat="1" ht="12" hidden="1" customHeight="1" x14ac:dyDescent="0.25">
      <c r="A407" s="17">
        <v>761</v>
      </c>
      <c r="B407" s="18" t="s">
        <v>362</v>
      </c>
      <c r="C407" s="18"/>
      <c r="D407" s="25"/>
      <c r="E407" s="15"/>
      <c r="F407" s="43"/>
      <c r="G407" s="27"/>
    </row>
    <row r="408" spans="1:8" s="28" customFormat="1" ht="12" hidden="1" customHeight="1" x14ac:dyDescent="0.25">
      <c r="A408" s="17">
        <v>762</v>
      </c>
      <c r="B408" s="18" t="s">
        <v>363</v>
      </c>
      <c r="C408" s="18"/>
      <c r="D408" s="25"/>
      <c r="E408" s="15"/>
      <c r="F408" s="43"/>
      <c r="G408" s="27"/>
    </row>
    <row r="409" spans="1:8" s="28" customFormat="1" x14ac:dyDescent="0.25">
      <c r="A409" s="17">
        <v>7900</v>
      </c>
      <c r="B409" s="18" t="s">
        <v>364</v>
      </c>
      <c r="C409" s="18"/>
      <c r="D409" s="25">
        <v>0</v>
      </c>
      <c r="E409" s="15"/>
      <c r="F409" s="43"/>
      <c r="G409" s="27"/>
    </row>
    <row r="410" spans="1:8" s="28" customFormat="1" ht="12" hidden="1" customHeight="1" x14ac:dyDescent="0.25">
      <c r="A410" s="17">
        <v>791</v>
      </c>
      <c r="B410" s="18" t="s">
        <v>365</v>
      </c>
      <c r="C410" s="18"/>
      <c r="D410" s="25"/>
      <c r="E410" s="15"/>
      <c r="F410" s="43"/>
      <c r="G410" s="27"/>
    </row>
    <row r="411" spans="1:8" s="28" customFormat="1" ht="12" hidden="1" customHeight="1" x14ac:dyDescent="0.25">
      <c r="A411" s="17">
        <v>792</v>
      </c>
      <c r="B411" s="18" t="s">
        <v>366</v>
      </c>
      <c r="C411" s="18"/>
      <c r="D411" s="25"/>
      <c r="E411" s="15"/>
      <c r="F411" s="43"/>
      <c r="G411" s="27"/>
    </row>
    <row r="412" spans="1:8" s="28" customFormat="1" ht="12" hidden="1" customHeight="1" x14ac:dyDescent="0.25">
      <c r="A412" s="17">
        <v>799</v>
      </c>
      <c r="B412" s="18" t="s">
        <v>367</v>
      </c>
      <c r="C412" s="18"/>
      <c r="D412" s="25"/>
      <c r="E412" s="15"/>
      <c r="F412" s="43"/>
      <c r="G412" s="27"/>
    </row>
    <row r="413" spans="1:8" x14ac:dyDescent="0.25">
      <c r="A413" s="14" t="s">
        <v>368</v>
      </c>
      <c r="B413" s="5"/>
      <c r="C413" s="5"/>
      <c r="D413" s="9">
        <f>+D414+D421+D427</f>
        <v>0</v>
      </c>
      <c r="E413" s="15"/>
      <c r="F413" s="43"/>
      <c r="G413" s="27"/>
      <c r="H413" s="28"/>
    </row>
    <row r="414" spans="1:8" s="28" customFormat="1" x14ac:dyDescent="0.25">
      <c r="A414" s="17">
        <v>8100</v>
      </c>
      <c r="B414" s="18" t="s">
        <v>369</v>
      </c>
      <c r="C414" s="18"/>
      <c r="D414" s="35">
        <v>0</v>
      </c>
      <c r="E414" s="15"/>
      <c r="F414" s="43"/>
      <c r="G414" s="27"/>
      <c r="H414" s="50"/>
    </row>
    <row r="415" spans="1:8" s="28" customFormat="1" ht="12" hidden="1" customHeight="1" x14ac:dyDescent="0.25">
      <c r="A415" s="17">
        <v>811</v>
      </c>
      <c r="B415" s="18" t="s">
        <v>370</v>
      </c>
      <c r="C415" s="18"/>
      <c r="D415" s="25"/>
      <c r="E415" s="15"/>
      <c r="F415" s="43"/>
      <c r="G415" s="27"/>
    </row>
    <row r="416" spans="1:8" s="28" customFormat="1" ht="12" hidden="1" customHeight="1" x14ac:dyDescent="0.25">
      <c r="A416" s="17">
        <v>812</v>
      </c>
      <c r="B416" s="18" t="s">
        <v>371</v>
      </c>
      <c r="C416" s="18"/>
      <c r="D416" s="25"/>
      <c r="E416" s="15"/>
      <c r="F416" s="43"/>
      <c r="G416" s="27"/>
    </row>
    <row r="417" spans="1:8" s="28" customFormat="1" ht="12" hidden="1" customHeight="1" x14ac:dyDescent="0.25">
      <c r="A417" s="17">
        <v>813</v>
      </c>
      <c r="B417" s="18" t="s">
        <v>372</v>
      </c>
      <c r="C417" s="18"/>
      <c r="D417" s="25"/>
      <c r="E417" s="15"/>
      <c r="F417" s="43"/>
      <c r="G417" s="27"/>
    </row>
    <row r="418" spans="1:8" s="28" customFormat="1" ht="12" hidden="1" customHeight="1" x14ac:dyDescent="0.25">
      <c r="A418" s="17">
        <v>814</v>
      </c>
      <c r="B418" s="18" t="s">
        <v>373</v>
      </c>
      <c r="C418" s="18"/>
      <c r="D418" s="25"/>
      <c r="E418" s="15"/>
      <c r="F418" s="43"/>
      <c r="G418" s="27"/>
    </row>
    <row r="419" spans="1:8" s="28" customFormat="1" ht="12" hidden="1" customHeight="1" x14ac:dyDescent="0.25">
      <c r="A419" s="17">
        <v>815</v>
      </c>
      <c r="B419" s="18" t="s">
        <v>374</v>
      </c>
      <c r="C419" s="18"/>
      <c r="D419" s="25"/>
      <c r="E419" s="15"/>
      <c r="F419" s="43"/>
      <c r="G419" s="27"/>
    </row>
    <row r="420" spans="1:8" s="28" customFormat="1" ht="12" hidden="1" customHeight="1" x14ac:dyDescent="0.25">
      <c r="A420" s="17">
        <v>816</v>
      </c>
      <c r="B420" s="18" t="s">
        <v>375</v>
      </c>
      <c r="C420" s="18"/>
      <c r="D420" s="25"/>
      <c r="E420" s="15"/>
      <c r="F420" s="43"/>
      <c r="G420" s="27"/>
    </row>
    <row r="421" spans="1:8" s="28" customFormat="1" x14ac:dyDescent="0.25">
      <c r="A421" s="17">
        <v>8300</v>
      </c>
      <c r="B421" s="18" t="s">
        <v>376</v>
      </c>
      <c r="C421" s="18"/>
      <c r="D421" s="25">
        <f>+'[1]C-8000'!P24</f>
        <v>0</v>
      </c>
      <c r="E421" s="15"/>
      <c r="F421" s="43"/>
      <c r="G421" s="27"/>
    </row>
    <row r="422" spans="1:8" s="28" customFormat="1" ht="12" hidden="1" customHeight="1" x14ac:dyDescent="0.25">
      <c r="A422" s="17">
        <v>831</v>
      </c>
      <c r="B422" s="18" t="s">
        <v>377</v>
      </c>
      <c r="C422" s="18"/>
      <c r="D422" s="25"/>
      <c r="E422" s="15"/>
      <c r="F422" s="43"/>
      <c r="G422" s="27"/>
    </row>
    <row r="423" spans="1:8" s="28" customFormat="1" ht="12" hidden="1" customHeight="1" x14ac:dyDescent="0.25">
      <c r="A423" s="17">
        <v>832</v>
      </c>
      <c r="B423" s="18" t="s">
        <v>378</v>
      </c>
      <c r="C423" s="18"/>
      <c r="D423" s="25"/>
      <c r="E423" s="15"/>
      <c r="F423" s="43"/>
      <c r="G423" s="27"/>
    </row>
    <row r="424" spans="1:8" s="28" customFormat="1" ht="12" hidden="1" customHeight="1" x14ac:dyDescent="0.25">
      <c r="A424" s="17">
        <v>833</v>
      </c>
      <c r="B424" s="18" t="s">
        <v>379</v>
      </c>
      <c r="C424" s="18"/>
      <c r="D424" s="25"/>
      <c r="E424" s="15"/>
      <c r="F424" s="43"/>
      <c r="G424" s="27"/>
    </row>
    <row r="425" spans="1:8" s="28" customFormat="1" ht="12" hidden="1" customHeight="1" x14ac:dyDescent="0.25">
      <c r="A425" s="17">
        <v>834</v>
      </c>
      <c r="B425" s="18" t="s">
        <v>380</v>
      </c>
      <c r="C425" s="18"/>
      <c r="D425" s="25"/>
      <c r="E425" s="15"/>
      <c r="F425" s="43"/>
      <c r="G425" s="27"/>
    </row>
    <row r="426" spans="1:8" s="28" customFormat="1" ht="12" hidden="1" customHeight="1" x14ac:dyDescent="0.25">
      <c r="A426" s="17">
        <v>835</v>
      </c>
      <c r="B426" s="18" t="s">
        <v>381</v>
      </c>
      <c r="C426" s="18"/>
      <c r="D426" s="25"/>
      <c r="E426" s="15"/>
      <c r="F426" s="43"/>
      <c r="G426" s="27"/>
    </row>
    <row r="427" spans="1:8" s="28" customFormat="1" x14ac:dyDescent="0.25">
      <c r="A427" s="17">
        <v>8500</v>
      </c>
      <c r="B427" s="18" t="s">
        <v>382</v>
      </c>
      <c r="C427" s="18"/>
      <c r="D427" s="25">
        <v>0</v>
      </c>
      <c r="E427" s="15"/>
      <c r="F427" s="43"/>
      <c r="G427" s="27"/>
    </row>
    <row r="428" spans="1:8" s="28" customFormat="1" ht="12" hidden="1" customHeight="1" x14ac:dyDescent="0.25">
      <c r="A428" s="17">
        <v>851</v>
      </c>
      <c r="B428" s="18" t="s">
        <v>383</v>
      </c>
      <c r="C428" s="18"/>
      <c r="D428" s="25"/>
      <c r="E428" s="15"/>
      <c r="F428" s="43"/>
      <c r="G428" s="27"/>
    </row>
    <row r="429" spans="1:8" s="28" customFormat="1" ht="12" hidden="1" customHeight="1" x14ac:dyDescent="0.25">
      <c r="A429" s="17">
        <v>852</v>
      </c>
      <c r="B429" s="18" t="s">
        <v>384</v>
      </c>
      <c r="C429" s="18"/>
      <c r="D429" s="25"/>
      <c r="E429" s="15"/>
      <c r="F429" s="43"/>
      <c r="G429" s="27"/>
    </row>
    <row r="430" spans="1:8" s="28" customFormat="1" ht="12" hidden="1" customHeight="1" x14ac:dyDescent="0.25">
      <c r="A430" s="17">
        <v>853</v>
      </c>
      <c r="B430" s="18" t="s">
        <v>385</v>
      </c>
      <c r="C430" s="18"/>
      <c r="D430" s="25">
        <f>'[2]C-8000'!$P$16</f>
        <v>36000</v>
      </c>
      <c r="E430" s="15"/>
      <c r="F430" s="43"/>
      <c r="G430" s="27"/>
    </row>
    <row r="431" spans="1:8" x14ac:dyDescent="0.25">
      <c r="A431" s="14" t="s">
        <v>386</v>
      </c>
      <c r="B431" s="5"/>
      <c r="C431" s="5"/>
      <c r="D431" s="9">
        <f>+D432+D441+D450+D453+D456+D458+D461</f>
        <v>1755239.7200000002</v>
      </c>
      <c r="E431" s="15"/>
      <c r="F431" s="43"/>
      <c r="G431" s="27"/>
      <c r="H431" s="213"/>
    </row>
    <row r="432" spans="1:8" s="28" customFormat="1" ht="12" x14ac:dyDescent="0.2">
      <c r="A432" s="17">
        <v>9100</v>
      </c>
      <c r="B432" s="18" t="s">
        <v>387</v>
      </c>
      <c r="C432" s="18"/>
      <c r="D432" s="25">
        <f>SUM(D433:D440)</f>
        <v>1410001.1400000001</v>
      </c>
      <c r="E432" s="47">
        <f>+E343+E284+E199+E114+E49+E12</f>
        <v>1.0087762963470466</v>
      </c>
      <c r="F432" s="43" t="e">
        <f>SUM(F12:F431)</f>
        <v>#DIV/0!</v>
      </c>
      <c r="G432" s="27">
        <v>1236748193.1507337</v>
      </c>
      <c r="H432" s="213"/>
    </row>
    <row r="433" spans="1:8" s="28" customFormat="1" ht="12" hidden="1" customHeight="1" x14ac:dyDescent="0.2">
      <c r="A433" s="17">
        <v>911</v>
      </c>
      <c r="B433" s="18" t="s">
        <v>388</v>
      </c>
      <c r="C433" s="18"/>
      <c r="D433" s="25">
        <f>+'C-9000'!H16</f>
        <v>1410001.1400000001</v>
      </c>
      <c r="F433" s="27"/>
      <c r="G433" s="27"/>
      <c r="H433" s="213"/>
    </row>
    <row r="434" spans="1:8" s="28" customFormat="1" ht="12" hidden="1" customHeight="1" x14ac:dyDescent="0.2">
      <c r="A434" s="17">
        <v>912</v>
      </c>
      <c r="B434" s="18" t="s">
        <v>389</v>
      </c>
      <c r="C434" s="18"/>
      <c r="D434" s="25"/>
      <c r="F434" s="27"/>
      <c r="G434" s="27"/>
      <c r="H434" s="213"/>
    </row>
    <row r="435" spans="1:8" s="28" customFormat="1" ht="12" hidden="1" customHeight="1" x14ac:dyDescent="0.2">
      <c r="A435" s="17">
        <v>913</v>
      </c>
      <c r="B435" s="18" t="s">
        <v>390</v>
      </c>
      <c r="C435" s="18"/>
      <c r="D435" s="25"/>
      <c r="F435" s="27"/>
      <c r="G435" s="27"/>
      <c r="H435" s="213"/>
    </row>
    <row r="436" spans="1:8" s="28" customFormat="1" ht="12" hidden="1" customHeight="1" x14ac:dyDescent="0.2">
      <c r="A436" s="17">
        <v>914</v>
      </c>
      <c r="B436" s="18" t="s">
        <v>391</v>
      </c>
      <c r="C436" s="18"/>
      <c r="D436" s="25"/>
      <c r="F436" s="27"/>
      <c r="G436" s="27"/>
      <c r="H436" s="213"/>
    </row>
    <row r="437" spans="1:8" s="28" customFormat="1" ht="12" hidden="1" customHeight="1" x14ac:dyDescent="0.2">
      <c r="A437" s="17">
        <v>915</v>
      </c>
      <c r="B437" s="18" t="s">
        <v>392</v>
      </c>
      <c r="C437" s="18"/>
      <c r="D437" s="25"/>
      <c r="F437" s="27"/>
      <c r="G437" s="27"/>
      <c r="H437" s="213"/>
    </row>
    <row r="438" spans="1:8" s="28" customFormat="1" ht="12" hidden="1" customHeight="1" x14ac:dyDescent="0.2">
      <c r="A438" s="17">
        <v>916</v>
      </c>
      <c r="B438" s="18" t="s">
        <v>393</v>
      </c>
      <c r="C438" s="18"/>
      <c r="D438" s="25"/>
      <c r="F438" s="27"/>
      <c r="G438" s="27"/>
      <c r="H438" s="213"/>
    </row>
    <row r="439" spans="1:8" s="28" customFormat="1" ht="12" hidden="1" customHeight="1" x14ac:dyDescent="0.2">
      <c r="A439" s="17">
        <v>917</v>
      </c>
      <c r="B439" s="18" t="s">
        <v>394</v>
      </c>
      <c r="C439" s="18"/>
      <c r="D439" s="25"/>
      <c r="F439" s="27"/>
      <c r="G439" s="27"/>
      <c r="H439" s="213"/>
    </row>
    <row r="440" spans="1:8" s="28" customFormat="1" ht="12" hidden="1" customHeight="1" x14ac:dyDescent="0.2">
      <c r="A440" s="17">
        <v>918</v>
      </c>
      <c r="B440" s="18" t="s">
        <v>395</v>
      </c>
      <c r="C440" s="18"/>
      <c r="D440" s="25"/>
      <c r="F440" s="27"/>
      <c r="G440" s="27"/>
      <c r="H440" s="213"/>
    </row>
    <row r="441" spans="1:8" s="28" customFormat="1" ht="12" x14ac:dyDescent="0.2">
      <c r="A441" s="17">
        <v>9200</v>
      </c>
      <c r="B441" s="18" t="s">
        <v>396</v>
      </c>
      <c r="C441" s="18"/>
      <c r="D441" s="25">
        <f>SUM(D442:D449)</f>
        <v>345238.57999999996</v>
      </c>
      <c r="F441" s="27"/>
      <c r="G441" s="27"/>
      <c r="H441" s="213"/>
    </row>
    <row r="442" spans="1:8" s="28" customFormat="1" ht="12" hidden="1" customHeight="1" x14ac:dyDescent="0.2">
      <c r="A442" s="17">
        <v>921</v>
      </c>
      <c r="B442" s="18" t="s">
        <v>397</v>
      </c>
      <c r="C442" s="18"/>
      <c r="D442" s="25">
        <f>+'C-9000'!H35</f>
        <v>345238.57999999996</v>
      </c>
      <c r="F442" s="27"/>
      <c r="G442" s="27"/>
    </row>
    <row r="443" spans="1:8" s="28" customFormat="1" ht="12" hidden="1" customHeight="1" x14ac:dyDescent="0.2">
      <c r="A443" s="17">
        <v>922</v>
      </c>
      <c r="B443" s="18" t="s">
        <v>398</v>
      </c>
      <c r="C443" s="18"/>
      <c r="D443" s="25"/>
      <c r="F443" s="27"/>
      <c r="G443" s="27"/>
    </row>
    <row r="444" spans="1:8" s="28" customFormat="1" ht="12" hidden="1" customHeight="1" x14ac:dyDescent="0.2">
      <c r="A444" s="17">
        <v>923</v>
      </c>
      <c r="B444" s="18" t="s">
        <v>399</v>
      </c>
      <c r="C444" s="18"/>
      <c r="D444" s="25"/>
      <c r="F444" s="27"/>
      <c r="G444" s="27"/>
    </row>
    <row r="445" spans="1:8" s="28" customFormat="1" ht="12" hidden="1" customHeight="1" x14ac:dyDescent="0.2">
      <c r="A445" s="17">
        <v>924</v>
      </c>
      <c r="B445" s="18" t="s">
        <v>400</v>
      </c>
      <c r="C445" s="18"/>
      <c r="D445" s="25"/>
      <c r="F445" s="27"/>
      <c r="G445" s="27"/>
    </row>
    <row r="446" spans="1:8" s="28" customFormat="1" ht="12" hidden="1" customHeight="1" x14ac:dyDescent="0.2">
      <c r="A446" s="17">
        <v>925</v>
      </c>
      <c r="B446" s="18" t="s">
        <v>401</v>
      </c>
      <c r="C446" s="18"/>
      <c r="D446" s="25"/>
      <c r="F446" s="27"/>
      <c r="G446" s="27"/>
    </row>
    <row r="447" spans="1:8" s="28" customFormat="1" ht="12" hidden="1" customHeight="1" x14ac:dyDescent="0.2">
      <c r="A447" s="17">
        <v>926</v>
      </c>
      <c r="B447" s="18" t="s">
        <v>402</v>
      </c>
      <c r="C447" s="18"/>
      <c r="D447" s="25"/>
      <c r="F447" s="27"/>
      <c r="G447" s="27"/>
    </row>
    <row r="448" spans="1:8" s="28" customFormat="1" ht="12" hidden="1" customHeight="1" x14ac:dyDescent="0.2">
      <c r="A448" s="17">
        <v>927</v>
      </c>
      <c r="B448" s="18" t="s">
        <v>403</v>
      </c>
      <c r="C448" s="18"/>
      <c r="D448" s="25"/>
      <c r="F448" s="27"/>
      <c r="G448" s="27"/>
    </row>
    <row r="449" spans="1:8" s="28" customFormat="1" ht="12" hidden="1" customHeight="1" x14ac:dyDescent="0.2">
      <c r="A449" s="17">
        <v>928</v>
      </c>
      <c r="B449" s="18" t="s">
        <v>404</v>
      </c>
      <c r="C449" s="18"/>
      <c r="D449" s="25"/>
      <c r="F449" s="27"/>
      <c r="G449" s="27"/>
    </row>
    <row r="450" spans="1:8" s="28" customFormat="1" ht="12" x14ac:dyDescent="0.2">
      <c r="A450" s="17">
        <v>9300</v>
      </c>
      <c r="B450" s="18" t="s">
        <v>405</v>
      </c>
      <c r="C450" s="18"/>
      <c r="D450" s="25">
        <v>0</v>
      </c>
      <c r="F450" s="27"/>
      <c r="G450" s="27"/>
    </row>
    <row r="451" spans="1:8" s="28" customFormat="1" ht="12" hidden="1" customHeight="1" x14ac:dyDescent="0.2">
      <c r="A451" s="17">
        <v>931</v>
      </c>
      <c r="B451" s="18" t="s">
        <v>406</v>
      </c>
      <c r="C451" s="18"/>
      <c r="D451" s="25"/>
      <c r="F451" s="27"/>
      <c r="G451" s="27"/>
    </row>
    <row r="452" spans="1:8" s="28" customFormat="1" ht="12" hidden="1" customHeight="1" x14ac:dyDescent="0.2">
      <c r="A452" s="17">
        <v>932</v>
      </c>
      <c r="B452" s="18" t="s">
        <v>407</v>
      </c>
      <c r="C452" s="18"/>
      <c r="D452" s="25"/>
      <c r="F452" s="27"/>
      <c r="G452" s="27"/>
    </row>
    <row r="453" spans="1:8" s="28" customFormat="1" ht="12" x14ac:dyDescent="0.2">
      <c r="A453" s="17">
        <v>9400</v>
      </c>
      <c r="B453" s="18" t="s">
        <v>408</v>
      </c>
      <c r="C453" s="18"/>
      <c r="D453" s="25"/>
      <c r="E453" s="45"/>
      <c r="F453" s="27"/>
      <c r="G453" s="27"/>
    </row>
    <row r="454" spans="1:8" s="28" customFormat="1" ht="12" hidden="1" customHeight="1" x14ac:dyDescent="0.2">
      <c r="A454" s="17">
        <v>941</v>
      </c>
      <c r="B454" s="18" t="s">
        <v>409</v>
      </c>
      <c r="C454" s="18"/>
      <c r="D454" s="25"/>
      <c r="E454" s="36"/>
      <c r="F454" s="27"/>
      <c r="G454" s="27"/>
    </row>
    <row r="455" spans="1:8" s="28" customFormat="1" ht="12" hidden="1" customHeight="1" x14ac:dyDescent="0.2">
      <c r="A455" s="17">
        <v>942</v>
      </c>
      <c r="B455" s="18" t="s">
        <v>410</v>
      </c>
      <c r="C455" s="18"/>
      <c r="D455" s="25"/>
      <c r="F455" s="27"/>
      <c r="G455" s="27"/>
    </row>
    <row r="456" spans="1:8" s="28" customFormat="1" ht="12" x14ac:dyDescent="0.2">
      <c r="A456" s="17">
        <v>9500</v>
      </c>
      <c r="B456" s="18" t="s">
        <v>411</v>
      </c>
      <c r="C456" s="18"/>
      <c r="D456" s="25">
        <v>0</v>
      </c>
      <c r="F456" s="27"/>
      <c r="G456" s="27"/>
    </row>
    <row r="457" spans="1:8" s="28" customFormat="1" ht="12" hidden="1" customHeight="1" x14ac:dyDescent="0.2">
      <c r="A457" s="17">
        <v>951</v>
      </c>
      <c r="B457" s="18" t="s">
        <v>411</v>
      </c>
      <c r="C457" s="18"/>
      <c r="D457" s="25"/>
      <c r="F457" s="27"/>
      <c r="G457" s="27"/>
    </row>
    <row r="458" spans="1:8" s="28" customFormat="1" ht="12" x14ac:dyDescent="0.2">
      <c r="A458" s="17">
        <v>9600</v>
      </c>
      <c r="B458" s="18" t="s">
        <v>412</v>
      </c>
      <c r="C458" s="18"/>
      <c r="D458" s="25">
        <v>0</v>
      </c>
      <c r="F458" s="27"/>
      <c r="G458" s="27"/>
    </row>
    <row r="459" spans="1:8" s="28" customFormat="1" ht="12" hidden="1" customHeight="1" x14ac:dyDescent="0.2">
      <c r="A459" s="17">
        <v>961</v>
      </c>
      <c r="B459" s="18" t="s">
        <v>413</v>
      </c>
      <c r="C459" s="18"/>
      <c r="D459" s="25"/>
      <c r="F459" s="27"/>
    </row>
    <row r="460" spans="1:8" s="28" customFormat="1" ht="12" hidden="1" customHeight="1" x14ac:dyDescent="0.2">
      <c r="A460" s="17">
        <v>962</v>
      </c>
      <c r="B460" s="18" t="s">
        <v>414</v>
      </c>
      <c r="C460" s="18"/>
      <c r="D460" s="25"/>
      <c r="F460" s="27"/>
    </row>
    <row r="461" spans="1:8" s="28" customFormat="1" ht="12" x14ac:dyDescent="0.2">
      <c r="A461" s="29">
        <v>9900</v>
      </c>
      <c r="B461" s="30" t="s">
        <v>415</v>
      </c>
      <c r="C461" s="30"/>
      <c r="D461" s="31"/>
      <c r="F461" s="27"/>
      <c r="G461" s="27"/>
    </row>
    <row r="462" spans="1:8" ht="15" hidden="1" customHeight="1" x14ac:dyDescent="0.25">
      <c r="A462" s="5">
        <v>991</v>
      </c>
      <c r="B462" s="5" t="s">
        <v>416</v>
      </c>
      <c r="C462" s="5"/>
      <c r="D462" s="37">
        <f>'[2]C-9000'!$Q$17+'[2]C-9000'!$Q$19</f>
        <v>7996936</v>
      </c>
      <c r="E462" s="28"/>
      <c r="F462" s="28"/>
      <c r="G462" s="28"/>
      <c r="H462" s="28"/>
    </row>
    <row r="463" spans="1:8" x14ac:dyDescent="0.25">
      <c r="A463" s="5"/>
      <c r="B463" s="5"/>
      <c r="C463" s="5"/>
      <c r="D463" s="38"/>
      <c r="E463" s="28"/>
      <c r="F463" s="28"/>
      <c r="G463" s="28"/>
      <c r="H463" s="28"/>
    </row>
    <row r="464" spans="1:8" x14ac:dyDescent="0.25">
      <c r="D464" s="39"/>
      <c r="E464" s="28"/>
      <c r="F464" s="28"/>
      <c r="G464" s="28"/>
      <c r="H464" s="28"/>
    </row>
    <row r="465" spans="4:8" x14ac:dyDescent="0.25">
      <c r="D465" s="39"/>
      <c r="E465" s="28"/>
      <c r="F465" s="28"/>
      <c r="G465" s="28"/>
      <c r="H465" s="28"/>
    </row>
    <row r="466" spans="4:8" x14ac:dyDescent="0.25">
      <c r="D466" s="39"/>
      <c r="E466" s="28"/>
      <c r="F466" s="28"/>
      <c r="G466" s="28"/>
      <c r="H466" s="28"/>
    </row>
    <row r="467" spans="4:8" x14ac:dyDescent="0.25">
      <c r="D467" s="39"/>
      <c r="E467" s="28"/>
      <c r="F467" s="28"/>
      <c r="G467" s="28"/>
      <c r="H467" s="28"/>
    </row>
    <row r="468" spans="4:8" x14ac:dyDescent="0.25">
      <c r="D468" s="39"/>
      <c r="E468" s="28"/>
      <c r="F468" s="28"/>
      <c r="G468" s="28"/>
      <c r="H468" s="28"/>
    </row>
    <row r="469" spans="4:8" x14ac:dyDescent="0.25">
      <c r="D469" s="39"/>
      <c r="E469" s="28"/>
      <c r="F469" s="28"/>
      <c r="G469" s="28"/>
      <c r="H469" s="28"/>
    </row>
    <row r="470" spans="4:8" x14ac:dyDescent="0.25">
      <c r="D470" s="39"/>
      <c r="E470" s="28"/>
      <c r="F470" s="28"/>
      <c r="G470" s="28"/>
      <c r="H470" s="28"/>
    </row>
    <row r="471" spans="4:8" x14ac:dyDescent="0.25">
      <c r="D471" s="39"/>
      <c r="E471" s="28"/>
      <c r="F471" s="28"/>
      <c r="G471" s="28"/>
      <c r="H471" s="28"/>
    </row>
    <row r="472" spans="4:8" x14ac:dyDescent="0.25">
      <c r="D472" s="39"/>
      <c r="E472" s="28"/>
      <c r="F472" s="28"/>
      <c r="G472" s="28"/>
      <c r="H472" s="28"/>
    </row>
    <row r="473" spans="4:8" x14ac:dyDescent="0.25">
      <c r="D473" s="39"/>
      <c r="E473" s="28"/>
      <c r="F473" s="28"/>
      <c r="G473" s="28"/>
      <c r="H473" s="28"/>
    </row>
    <row r="474" spans="4:8" x14ac:dyDescent="0.25">
      <c r="D474" s="39"/>
      <c r="E474" s="28"/>
      <c r="F474" s="28"/>
      <c r="G474" s="28"/>
      <c r="H474" s="28"/>
    </row>
    <row r="475" spans="4:8" x14ac:dyDescent="0.25">
      <c r="D475" s="39"/>
      <c r="E475" s="28"/>
      <c r="F475" s="28"/>
      <c r="G475" s="28"/>
      <c r="H475" s="28"/>
    </row>
    <row r="476" spans="4:8" x14ac:dyDescent="0.25">
      <c r="D476" s="39"/>
      <c r="E476" s="28"/>
      <c r="F476" s="28"/>
      <c r="G476" s="28"/>
      <c r="H476" s="28"/>
    </row>
    <row r="477" spans="4:8" x14ac:dyDescent="0.25">
      <c r="D477" s="39"/>
      <c r="E477" s="28"/>
      <c r="F477" s="28"/>
      <c r="G477" s="28"/>
      <c r="H477" s="28"/>
    </row>
    <row r="478" spans="4:8" x14ac:dyDescent="0.25">
      <c r="D478" s="39"/>
      <c r="E478" s="28"/>
      <c r="F478" s="28"/>
      <c r="G478" s="28"/>
      <c r="H478" s="28"/>
    </row>
    <row r="479" spans="4:8" x14ac:dyDescent="0.25">
      <c r="D479" s="39"/>
      <c r="E479" s="28"/>
      <c r="F479" s="28"/>
      <c r="G479" s="28"/>
      <c r="H479" s="28"/>
    </row>
    <row r="480" spans="4:8" x14ac:dyDescent="0.25">
      <c r="D480" s="39"/>
      <c r="E480" s="28"/>
      <c r="F480" s="28"/>
      <c r="G480" s="28"/>
      <c r="H480" s="28"/>
    </row>
    <row r="481" spans="4:8" x14ac:dyDescent="0.25">
      <c r="D481" s="39"/>
      <c r="E481" s="28"/>
      <c r="F481" s="28"/>
      <c r="G481" s="28"/>
      <c r="H481" s="28"/>
    </row>
    <row r="482" spans="4:8" x14ac:dyDescent="0.25">
      <c r="D482" s="39"/>
      <c r="E482" s="28"/>
      <c r="F482" s="28"/>
      <c r="G482" s="28"/>
      <c r="H482" s="28"/>
    </row>
    <row r="483" spans="4:8" x14ac:dyDescent="0.25">
      <c r="D483" s="39"/>
      <c r="E483" s="28"/>
      <c r="F483" s="28"/>
      <c r="G483" s="28"/>
      <c r="H483" s="28"/>
    </row>
    <row r="484" spans="4:8" x14ac:dyDescent="0.25">
      <c r="D484" s="39"/>
      <c r="E484" s="28"/>
      <c r="F484" s="28"/>
      <c r="G484" s="28"/>
      <c r="H484" s="28"/>
    </row>
    <row r="485" spans="4:8" x14ac:dyDescent="0.25">
      <c r="D485" s="39"/>
      <c r="E485" s="28"/>
      <c r="F485" s="28"/>
      <c r="G485" s="28"/>
      <c r="H485" s="28"/>
    </row>
    <row r="486" spans="4:8" x14ac:dyDescent="0.25">
      <c r="D486" s="39"/>
      <c r="E486" s="28"/>
      <c r="F486" s="28"/>
      <c r="G486" s="28"/>
      <c r="H486" s="28"/>
    </row>
    <row r="487" spans="4:8" x14ac:dyDescent="0.25">
      <c r="D487" s="39"/>
      <c r="E487" s="28"/>
      <c r="F487" s="28"/>
      <c r="G487" s="28"/>
      <c r="H487" s="28"/>
    </row>
    <row r="488" spans="4:8" x14ac:dyDescent="0.25">
      <c r="D488" s="39"/>
      <c r="E488" s="28"/>
      <c r="F488" s="28"/>
      <c r="G488" s="28"/>
      <c r="H488" s="28"/>
    </row>
    <row r="489" spans="4:8" x14ac:dyDescent="0.25">
      <c r="D489" s="39"/>
      <c r="E489" s="28"/>
      <c r="F489" s="28"/>
      <c r="G489" s="28"/>
      <c r="H489" s="28"/>
    </row>
    <row r="490" spans="4:8" x14ac:dyDescent="0.25">
      <c r="D490" s="39"/>
      <c r="E490" s="28"/>
      <c r="F490" s="28"/>
      <c r="G490" s="28"/>
      <c r="H490" s="28"/>
    </row>
    <row r="491" spans="4:8" x14ac:dyDescent="0.25">
      <c r="D491" s="39"/>
      <c r="E491" s="28"/>
      <c r="F491" s="28"/>
      <c r="G491" s="28"/>
      <c r="H491" s="28"/>
    </row>
    <row r="492" spans="4:8" x14ac:dyDescent="0.25">
      <c r="D492" s="39"/>
      <c r="E492" s="28"/>
      <c r="F492" s="28"/>
      <c r="G492" s="28"/>
      <c r="H492" s="28"/>
    </row>
    <row r="493" spans="4:8" x14ac:dyDescent="0.25">
      <c r="D493" s="39"/>
      <c r="E493" s="28"/>
      <c r="F493" s="28"/>
      <c r="G493" s="28"/>
      <c r="H493" s="28"/>
    </row>
    <row r="494" spans="4:8" x14ac:dyDescent="0.25">
      <c r="E494" s="28"/>
      <c r="F494" s="28"/>
      <c r="G494" s="28"/>
      <c r="H494" s="28"/>
    </row>
    <row r="495" spans="4:8" x14ac:dyDescent="0.25">
      <c r="E495" s="28"/>
      <c r="F495" s="28"/>
      <c r="G495" s="28"/>
      <c r="H495" s="28"/>
    </row>
    <row r="496" spans="4:8" x14ac:dyDescent="0.25">
      <c r="E496" s="28"/>
      <c r="F496" s="28"/>
      <c r="G496" s="28"/>
      <c r="H496" s="28"/>
    </row>
    <row r="497" spans="5:8" x14ac:dyDescent="0.25">
      <c r="E497" s="28"/>
      <c r="F497" s="28"/>
      <c r="G497" s="28"/>
      <c r="H497" s="28"/>
    </row>
    <row r="498" spans="5:8" x14ac:dyDescent="0.25">
      <c r="E498" s="28"/>
      <c r="F498" s="28"/>
      <c r="G498" s="28"/>
      <c r="H498" s="28"/>
    </row>
    <row r="499" spans="5:8" x14ac:dyDescent="0.25">
      <c r="E499" s="28"/>
      <c r="F499" s="28"/>
      <c r="G499" s="28"/>
      <c r="H499" s="28"/>
    </row>
    <row r="500" spans="5:8" x14ac:dyDescent="0.25">
      <c r="E500" s="28"/>
      <c r="F500" s="28"/>
      <c r="G500" s="28"/>
      <c r="H500" s="28"/>
    </row>
    <row r="501" spans="5:8" x14ac:dyDescent="0.25">
      <c r="E501" s="28"/>
      <c r="F501" s="28"/>
      <c r="G501" s="28"/>
      <c r="H501" s="28"/>
    </row>
    <row r="502" spans="5:8" x14ac:dyDescent="0.25">
      <c r="E502" s="28"/>
      <c r="F502" s="28"/>
      <c r="G502" s="28"/>
      <c r="H502" s="28"/>
    </row>
    <row r="503" spans="5:8" x14ac:dyDescent="0.25">
      <c r="E503" s="28"/>
      <c r="F503" s="28"/>
      <c r="G503" s="28"/>
      <c r="H503" s="28"/>
    </row>
    <row r="504" spans="5:8" x14ac:dyDescent="0.25">
      <c r="E504" s="28"/>
      <c r="F504" s="28"/>
      <c r="G504" s="28"/>
      <c r="H504" s="28"/>
    </row>
    <row r="505" spans="5:8" x14ac:dyDescent="0.25">
      <c r="E505" s="28"/>
      <c r="F505" s="28"/>
      <c r="G505" s="28"/>
      <c r="H505" s="28"/>
    </row>
    <row r="506" spans="5:8" x14ac:dyDescent="0.25">
      <c r="E506" s="28"/>
      <c r="F506" s="28"/>
      <c r="G506" s="28"/>
      <c r="H506" s="28"/>
    </row>
    <row r="507" spans="5:8" x14ac:dyDescent="0.25">
      <c r="E507" s="28"/>
      <c r="F507" s="28"/>
      <c r="G507" s="28"/>
      <c r="H507" s="28"/>
    </row>
    <row r="508" spans="5:8" x14ac:dyDescent="0.25">
      <c r="E508" s="28"/>
      <c r="F508" s="28"/>
      <c r="G508" s="28"/>
      <c r="H508" s="28"/>
    </row>
    <row r="509" spans="5:8" x14ac:dyDescent="0.25">
      <c r="E509" s="28"/>
      <c r="F509" s="28"/>
      <c r="G509" s="28"/>
      <c r="H509" s="28"/>
    </row>
    <row r="510" spans="5:8" x14ac:dyDescent="0.25">
      <c r="E510" s="28"/>
      <c r="F510" s="28"/>
      <c r="G510" s="28"/>
      <c r="H510" s="28"/>
    </row>
    <row r="511" spans="5:8" x14ac:dyDescent="0.25">
      <c r="E511" s="28"/>
      <c r="F511" s="28"/>
      <c r="G511" s="28"/>
      <c r="H511" s="28"/>
    </row>
    <row r="512" spans="5:8" x14ac:dyDescent="0.25">
      <c r="E512" s="28"/>
      <c r="F512" s="28"/>
      <c r="G512" s="28"/>
      <c r="H512" s="28"/>
    </row>
    <row r="513" spans="5:8" x14ac:dyDescent="0.25">
      <c r="E513" s="28"/>
      <c r="F513" s="28"/>
      <c r="G513" s="28"/>
      <c r="H513" s="28"/>
    </row>
    <row r="514" spans="5:8" x14ac:dyDescent="0.25">
      <c r="E514" s="28"/>
      <c r="F514" s="28"/>
      <c r="G514" s="28"/>
      <c r="H514" s="28"/>
    </row>
    <row r="515" spans="5:8" x14ac:dyDescent="0.25">
      <c r="E515" s="28"/>
      <c r="F515" s="28"/>
      <c r="G515" s="28"/>
      <c r="H515" s="28"/>
    </row>
    <row r="516" spans="5:8" x14ac:dyDescent="0.25">
      <c r="E516" s="28"/>
      <c r="F516" s="28"/>
      <c r="G516" s="28"/>
      <c r="H516" s="28"/>
    </row>
    <row r="517" spans="5:8" x14ac:dyDescent="0.25">
      <c r="E517" s="28"/>
      <c r="F517" s="28"/>
      <c r="G517" s="28"/>
      <c r="H517" s="28"/>
    </row>
    <row r="518" spans="5:8" x14ac:dyDescent="0.25">
      <c r="E518" s="28"/>
      <c r="F518" s="28"/>
      <c r="G518" s="28"/>
      <c r="H518" s="28"/>
    </row>
    <row r="519" spans="5:8" x14ac:dyDescent="0.25">
      <c r="E519" s="28"/>
      <c r="F519" s="28"/>
      <c r="G519" s="28"/>
      <c r="H519" s="28"/>
    </row>
    <row r="520" spans="5:8" x14ac:dyDescent="0.25">
      <c r="E520" s="28"/>
      <c r="F520" s="28"/>
      <c r="G520" s="28"/>
      <c r="H520" s="28"/>
    </row>
    <row r="521" spans="5:8" x14ac:dyDescent="0.25">
      <c r="E521" s="28"/>
      <c r="F521" s="28"/>
      <c r="G521" s="28"/>
      <c r="H521" s="28"/>
    </row>
    <row r="522" spans="5:8" x14ac:dyDescent="0.25">
      <c r="E522" s="28"/>
      <c r="F522" s="28"/>
      <c r="G522" s="28"/>
      <c r="H522" s="28"/>
    </row>
    <row r="523" spans="5:8" x14ac:dyDescent="0.25">
      <c r="E523" s="28"/>
      <c r="F523" s="28"/>
      <c r="G523" s="28"/>
      <c r="H523" s="28"/>
    </row>
    <row r="524" spans="5:8" x14ac:dyDescent="0.25">
      <c r="E524" s="28"/>
      <c r="F524" s="28"/>
      <c r="G524" s="28"/>
      <c r="H524" s="28"/>
    </row>
    <row r="525" spans="5:8" x14ac:dyDescent="0.25">
      <c r="E525" s="28"/>
      <c r="F525" s="28"/>
      <c r="G525" s="28"/>
      <c r="H525" s="28"/>
    </row>
    <row r="526" spans="5:8" x14ac:dyDescent="0.25">
      <c r="E526" s="28"/>
      <c r="F526" s="28"/>
      <c r="G526" s="28"/>
      <c r="H526" s="28"/>
    </row>
    <row r="527" spans="5:8" x14ac:dyDescent="0.25">
      <c r="E527" s="28"/>
      <c r="F527" s="28"/>
      <c r="G527" s="28"/>
      <c r="H527" s="28"/>
    </row>
    <row r="528" spans="5:8" x14ac:dyDescent="0.25">
      <c r="E528" s="5"/>
      <c r="F528" s="5"/>
      <c r="G528" s="5"/>
    </row>
    <row r="529" spans="5:7" x14ac:dyDescent="0.25">
      <c r="E529" s="5"/>
      <c r="F529" s="5"/>
      <c r="G529" s="5"/>
    </row>
    <row r="530" spans="5:7" x14ac:dyDescent="0.25">
      <c r="E530" s="5"/>
      <c r="F530" s="5"/>
      <c r="G530" s="5"/>
    </row>
    <row r="531" spans="5:7" x14ac:dyDescent="0.25">
      <c r="E531" s="5"/>
      <c r="F531" s="5"/>
      <c r="G531" s="5"/>
    </row>
    <row r="532" spans="5:7" x14ac:dyDescent="0.25">
      <c r="E532" s="5"/>
      <c r="F532" s="5"/>
      <c r="G532" s="5"/>
    </row>
    <row r="533" spans="5:7" x14ac:dyDescent="0.25">
      <c r="E533" s="5"/>
      <c r="F533" s="5"/>
      <c r="G533" s="5"/>
    </row>
    <row r="534" spans="5:7" x14ac:dyDescent="0.25">
      <c r="E534" s="5"/>
      <c r="F534" s="5"/>
      <c r="G534" s="5"/>
    </row>
    <row r="535" spans="5:7" x14ac:dyDescent="0.25">
      <c r="E535" s="5"/>
      <c r="F535" s="5"/>
      <c r="G535" s="5"/>
    </row>
    <row r="536" spans="5:7" x14ac:dyDescent="0.25">
      <c r="E536" s="5"/>
      <c r="F536" s="5"/>
      <c r="G536" s="5"/>
    </row>
    <row r="537" spans="5:7" x14ac:dyDescent="0.25">
      <c r="E537" s="5"/>
      <c r="F537" s="5"/>
      <c r="G537" s="5"/>
    </row>
    <row r="538" spans="5:7" x14ac:dyDescent="0.25">
      <c r="E538" s="5"/>
      <c r="F538" s="5"/>
      <c r="G538" s="5"/>
    </row>
    <row r="539" spans="5:7" x14ac:dyDescent="0.25">
      <c r="E539" s="5"/>
      <c r="F539" s="5"/>
      <c r="G539" s="5"/>
    </row>
    <row r="540" spans="5:7" x14ac:dyDescent="0.25">
      <c r="E540" s="5"/>
      <c r="F540" s="5"/>
      <c r="G540" s="5"/>
    </row>
    <row r="541" spans="5:7" x14ac:dyDescent="0.25">
      <c r="E541" s="5"/>
      <c r="F541" s="5"/>
      <c r="G541" s="5"/>
    </row>
    <row r="542" spans="5:7" x14ac:dyDescent="0.25">
      <c r="E542" s="5"/>
      <c r="F542" s="5"/>
      <c r="G542" s="5"/>
    </row>
    <row r="543" spans="5:7" x14ac:dyDescent="0.25">
      <c r="E543" s="5"/>
      <c r="F543" s="5"/>
      <c r="G543" s="5"/>
    </row>
    <row r="544" spans="5:7" x14ac:dyDescent="0.25">
      <c r="E544" s="5"/>
      <c r="F544" s="5"/>
      <c r="G544" s="5"/>
    </row>
    <row r="545" spans="5:7" x14ac:dyDescent="0.25">
      <c r="E545" s="5"/>
      <c r="F545" s="5"/>
      <c r="G545" s="5"/>
    </row>
    <row r="546" spans="5:7" x14ac:dyDescent="0.25">
      <c r="E546" s="5"/>
      <c r="F546" s="5"/>
      <c r="G546" s="5"/>
    </row>
    <row r="547" spans="5:7" x14ac:dyDescent="0.25">
      <c r="E547" s="5"/>
      <c r="F547" s="5"/>
      <c r="G547" s="5"/>
    </row>
    <row r="548" spans="5:7" x14ac:dyDescent="0.25">
      <c r="E548" s="5"/>
      <c r="F548" s="5"/>
      <c r="G548" s="5"/>
    </row>
    <row r="549" spans="5:7" x14ac:dyDescent="0.25">
      <c r="E549" s="5"/>
      <c r="F549" s="5"/>
      <c r="G549" s="5"/>
    </row>
    <row r="550" spans="5:7" x14ac:dyDescent="0.25">
      <c r="E550" s="5"/>
      <c r="F550" s="5"/>
      <c r="G550" s="5"/>
    </row>
    <row r="551" spans="5:7" x14ac:dyDescent="0.25">
      <c r="E551" s="5"/>
      <c r="F551" s="5"/>
      <c r="G551" s="5"/>
    </row>
    <row r="552" spans="5:7" x14ac:dyDescent="0.25">
      <c r="E552" s="5"/>
      <c r="F552" s="5"/>
      <c r="G552" s="5"/>
    </row>
    <row r="553" spans="5:7" x14ac:dyDescent="0.25">
      <c r="E553" s="5"/>
      <c r="F553" s="5"/>
      <c r="G553" s="5"/>
    </row>
    <row r="554" spans="5:7" x14ac:dyDescent="0.25">
      <c r="E554" s="5"/>
      <c r="F554" s="5"/>
      <c r="G554" s="5"/>
    </row>
    <row r="555" spans="5:7" x14ac:dyDescent="0.25">
      <c r="E555" s="5"/>
      <c r="F555" s="5"/>
      <c r="G555" s="5"/>
    </row>
    <row r="556" spans="5:7" x14ac:dyDescent="0.25">
      <c r="E556" s="5"/>
      <c r="F556" s="5"/>
      <c r="G556" s="5"/>
    </row>
    <row r="557" spans="5:7" x14ac:dyDescent="0.25">
      <c r="E557" s="5"/>
      <c r="F557" s="5"/>
      <c r="G557" s="5"/>
    </row>
    <row r="558" spans="5:7" x14ac:dyDescent="0.25">
      <c r="E558" s="5"/>
      <c r="F558" s="5"/>
      <c r="G558" s="5"/>
    </row>
    <row r="559" spans="5:7" x14ac:dyDescent="0.25">
      <c r="E559" s="5"/>
      <c r="F559" s="5"/>
      <c r="G559" s="5"/>
    </row>
    <row r="560" spans="5:7" x14ac:dyDescent="0.25">
      <c r="E560" s="5"/>
      <c r="F560" s="5"/>
      <c r="G560" s="5"/>
    </row>
    <row r="561" spans="5:7" x14ac:dyDescent="0.25">
      <c r="E561" s="5"/>
      <c r="F561" s="5"/>
      <c r="G561" s="5"/>
    </row>
    <row r="562" spans="5:7" x14ac:dyDescent="0.25">
      <c r="E562" s="5"/>
      <c r="F562" s="5"/>
      <c r="G562" s="5"/>
    </row>
    <row r="563" spans="5:7" x14ac:dyDescent="0.25">
      <c r="E563" s="5"/>
      <c r="F563" s="5"/>
      <c r="G563" s="5"/>
    </row>
    <row r="564" spans="5:7" x14ac:dyDescent="0.25">
      <c r="E564" s="5"/>
      <c r="F564" s="5"/>
      <c r="G564" s="5"/>
    </row>
    <row r="565" spans="5:7" x14ac:dyDescent="0.25">
      <c r="E565" s="5"/>
      <c r="F565" s="5"/>
      <c r="G565" s="5"/>
    </row>
    <row r="566" spans="5:7" x14ac:dyDescent="0.25">
      <c r="E566" s="5"/>
      <c r="F566" s="5"/>
      <c r="G566" s="5"/>
    </row>
    <row r="567" spans="5:7" x14ac:dyDescent="0.25">
      <c r="E567" s="5"/>
      <c r="F567" s="5"/>
      <c r="G567" s="5"/>
    </row>
    <row r="568" spans="5:7" x14ac:dyDescent="0.25">
      <c r="E568" s="5"/>
      <c r="F568" s="5"/>
      <c r="G568" s="5"/>
    </row>
    <row r="569" spans="5:7" x14ac:dyDescent="0.25">
      <c r="E569" s="5"/>
      <c r="F569" s="5"/>
      <c r="G569" s="5"/>
    </row>
    <row r="570" spans="5:7" x14ac:dyDescent="0.25">
      <c r="E570" s="5"/>
      <c r="F570" s="5"/>
      <c r="G570" s="5"/>
    </row>
    <row r="571" spans="5:7" x14ac:dyDescent="0.25">
      <c r="E571" s="5"/>
      <c r="F571" s="5"/>
      <c r="G571" s="5"/>
    </row>
    <row r="572" spans="5:7" x14ac:dyDescent="0.25">
      <c r="E572" s="5"/>
      <c r="F572" s="5"/>
      <c r="G572" s="5"/>
    </row>
    <row r="573" spans="5:7" x14ac:dyDescent="0.25">
      <c r="E573" s="5"/>
      <c r="F573" s="5"/>
      <c r="G573" s="5"/>
    </row>
    <row r="574" spans="5:7" x14ac:dyDescent="0.25">
      <c r="E574" s="5"/>
      <c r="F574" s="5"/>
      <c r="G574" s="5"/>
    </row>
    <row r="575" spans="5:7" x14ac:dyDescent="0.25">
      <c r="E575" s="5"/>
      <c r="F575" s="5"/>
      <c r="G575" s="5"/>
    </row>
    <row r="576" spans="5:7" x14ac:dyDescent="0.25">
      <c r="E576" s="5"/>
      <c r="F576" s="5"/>
      <c r="G576" s="5"/>
    </row>
    <row r="577" spans="5:7" x14ac:dyDescent="0.25">
      <c r="E577" s="5"/>
      <c r="F577" s="5"/>
      <c r="G577" s="5"/>
    </row>
    <row r="578" spans="5:7" x14ac:dyDescent="0.25">
      <c r="E578" s="5"/>
      <c r="F578" s="5"/>
      <c r="G578" s="5"/>
    </row>
    <row r="579" spans="5:7" x14ac:dyDescent="0.25">
      <c r="E579" s="5"/>
      <c r="F579" s="5"/>
      <c r="G579" s="5"/>
    </row>
    <row r="580" spans="5:7" x14ac:dyDescent="0.25">
      <c r="E580" s="5"/>
      <c r="F580" s="5"/>
      <c r="G580" s="5"/>
    </row>
    <row r="581" spans="5:7" x14ac:dyDescent="0.25">
      <c r="E581" s="5"/>
      <c r="F581" s="5"/>
      <c r="G581" s="5"/>
    </row>
    <row r="582" spans="5:7" x14ac:dyDescent="0.25">
      <c r="E582" s="5"/>
      <c r="F582" s="5"/>
      <c r="G582" s="5"/>
    </row>
    <row r="583" spans="5:7" x14ac:dyDescent="0.25">
      <c r="E583" s="5"/>
      <c r="F583" s="5"/>
      <c r="G583" s="5"/>
    </row>
    <row r="584" spans="5:7" x14ac:dyDescent="0.25">
      <c r="E584" s="5"/>
      <c r="F584" s="5"/>
      <c r="G584" s="5"/>
    </row>
    <row r="585" spans="5:7" x14ac:dyDescent="0.25">
      <c r="E585" s="5"/>
      <c r="F585" s="5"/>
      <c r="G585" s="5"/>
    </row>
    <row r="586" spans="5:7" x14ac:dyDescent="0.25">
      <c r="E586" s="5"/>
      <c r="F586" s="5"/>
      <c r="G586" s="5"/>
    </row>
    <row r="587" spans="5:7" x14ac:dyDescent="0.25">
      <c r="E587" s="5"/>
      <c r="F587" s="5"/>
      <c r="G587" s="5"/>
    </row>
    <row r="588" spans="5:7" x14ac:dyDescent="0.25">
      <c r="E588" s="5"/>
      <c r="F588" s="5"/>
      <c r="G588" s="5"/>
    </row>
    <row r="589" spans="5:7" x14ac:dyDescent="0.25">
      <c r="E589" s="5"/>
      <c r="F589" s="5"/>
      <c r="G589" s="5"/>
    </row>
    <row r="590" spans="5:7" x14ac:dyDescent="0.25">
      <c r="E590" s="5"/>
      <c r="F590" s="5"/>
      <c r="G590" s="5"/>
    </row>
    <row r="591" spans="5:7" x14ac:dyDescent="0.25">
      <c r="E591" s="5"/>
      <c r="F591" s="5"/>
      <c r="G591" s="5"/>
    </row>
    <row r="592" spans="5:7" x14ac:dyDescent="0.25">
      <c r="E592" s="5"/>
      <c r="F592" s="5"/>
      <c r="G592" s="5"/>
    </row>
    <row r="593" spans="5:7" x14ac:dyDescent="0.25">
      <c r="E593" s="5"/>
      <c r="F593" s="5"/>
      <c r="G593" s="5"/>
    </row>
    <row r="594" spans="5:7" x14ac:dyDescent="0.25">
      <c r="E594" s="5"/>
      <c r="F594" s="5"/>
      <c r="G594" s="5"/>
    </row>
    <row r="595" spans="5:7" x14ac:dyDescent="0.25">
      <c r="E595" s="5"/>
      <c r="F595" s="5"/>
      <c r="G595" s="5"/>
    </row>
    <row r="596" spans="5:7" x14ac:dyDescent="0.25">
      <c r="E596" s="5"/>
      <c r="F596" s="5"/>
      <c r="G596" s="5"/>
    </row>
    <row r="597" spans="5:7" x14ac:dyDescent="0.25">
      <c r="E597" s="5"/>
      <c r="F597" s="5"/>
      <c r="G597" s="5"/>
    </row>
    <row r="598" spans="5:7" x14ac:dyDescent="0.25">
      <c r="E598" s="5"/>
      <c r="F598" s="5"/>
      <c r="G598" s="5"/>
    </row>
    <row r="599" spans="5:7" x14ac:dyDescent="0.25">
      <c r="E599" s="5"/>
      <c r="F599" s="5"/>
      <c r="G599" s="5"/>
    </row>
    <row r="600" spans="5:7" x14ac:dyDescent="0.25">
      <c r="E600" s="5"/>
      <c r="F600" s="5"/>
      <c r="G600" s="5"/>
    </row>
    <row r="601" spans="5:7" x14ac:dyDescent="0.25">
      <c r="E601" s="5"/>
      <c r="F601" s="5"/>
      <c r="G601" s="5"/>
    </row>
    <row r="602" spans="5:7" x14ac:dyDescent="0.25">
      <c r="E602" s="5"/>
      <c r="F602" s="5"/>
      <c r="G602" s="5"/>
    </row>
    <row r="603" spans="5:7" x14ac:dyDescent="0.25">
      <c r="E603" s="5"/>
      <c r="F603" s="5"/>
      <c r="G603" s="5"/>
    </row>
    <row r="604" spans="5:7" x14ac:dyDescent="0.25">
      <c r="E604" s="5"/>
      <c r="F604" s="5"/>
      <c r="G604" s="5"/>
    </row>
    <row r="605" spans="5:7" x14ac:dyDescent="0.25">
      <c r="E605" s="5"/>
      <c r="F605" s="5"/>
      <c r="G605" s="5"/>
    </row>
    <row r="606" spans="5:7" x14ac:dyDescent="0.25">
      <c r="E606" s="5"/>
      <c r="F606" s="5"/>
      <c r="G606" s="5"/>
    </row>
    <row r="607" spans="5:7" x14ac:dyDescent="0.25">
      <c r="E607" s="5"/>
      <c r="F607" s="5"/>
      <c r="G607" s="5"/>
    </row>
    <row r="608" spans="5:7" x14ac:dyDescent="0.25">
      <c r="E608" s="5"/>
      <c r="F608" s="5"/>
      <c r="G608" s="5"/>
    </row>
    <row r="609" spans="5:7" x14ac:dyDescent="0.25">
      <c r="E609" s="5"/>
      <c r="F609" s="5"/>
      <c r="G609" s="5"/>
    </row>
    <row r="610" spans="5:7" x14ac:dyDescent="0.25">
      <c r="E610" s="5"/>
      <c r="F610" s="5"/>
      <c r="G610" s="5"/>
    </row>
    <row r="611" spans="5:7" x14ac:dyDescent="0.25">
      <c r="E611" s="5"/>
      <c r="F611" s="5"/>
      <c r="G611" s="5"/>
    </row>
    <row r="612" spans="5:7" x14ac:dyDescent="0.25">
      <c r="E612" s="5"/>
      <c r="F612" s="5"/>
      <c r="G612" s="5"/>
    </row>
    <row r="613" spans="5:7" x14ac:dyDescent="0.25">
      <c r="E613" s="5"/>
      <c r="F613" s="5"/>
      <c r="G613" s="5"/>
    </row>
    <row r="614" spans="5:7" x14ac:dyDescent="0.25">
      <c r="E614" s="5"/>
      <c r="F614" s="5"/>
      <c r="G614" s="5"/>
    </row>
    <row r="615" spans="5:7" x14ac:dyDescent="0.25">
      <c r="E615" s="5"/>
      <c r="F615" s="5"/>
      <c r="G615" s="5"/>
    </row>
    <row r="616" spans="5:7" x14ac:dyDescent="0.25">
      <c r="E616" s="5"/>
      <c r="F616" s="5"/>
      <c r="G616" s="5"/>
    </row>
    <row r="617" spans="5:7" x14ac:dyDescent="0.25">
      <c r="E617" s="5"/>
      <c r="F617" s="5"/>
      <c r="G617" s="5"/>
    </row>
    <row r="618" spans="5:7" x14ac:dyDescent="0.25">
      <c r="E618" s="5"/>
      <c r="F618" s="5"/>
      <c r="G618" s="5"/>
    </row>
    <row r="619" spans="5:7" x14ac:dyDescent="0.25">
      <c r="E619" s="5"/>
      <c r="F619" s="5"/>
      <c r="G619" s="5"/>
    </row>
    <row r="620" spans="5:7" x14ac:dyDescent="0.25">
      <c r="E620" s="5"/>
      <c r="F620" s="5"/>
      <c r="G620" s="5"/>
    </row>
    <row r="621" spans="5:7" x14ac:dyDescent="0.25">
      <c r="E621" s="5"/>
      <c r="F621" s="5"/>
      <c r="G621" s="5"/>
    </row>
    <row r="622" spans="5:7" x14ac:dyDescent="0.25">
      <c r="E622" s="5"/>
      <c r="F622" s="5"/>
      <c r="G622" s="5"/>
    </row>
    <row r="623" spans="5:7" x14ac:dyDescent="0.25">
      <c r="E623" s="5"/>
      <c r="F623" s="5"/>
      <c r="G623" s="5"/>
    </row>
    <row r="624" spans="5:7" x14ac:dyDescent="0.25">
      <c r="E624" s="5"/>
      <c r="F624" s="5"/>
      <c r="G624" s="5"/>
    </row>
    <row r="625" spans="5:7" x14ac:dyDescent="0.25">
      <c r="E625" s="5"/>
      <c r="F625" s="5"/>
      <c r="G625" s="5"/>
    </row>
    <row r="626" spans="5:7" x14ac:dyDescent="0.25">
      <c r="E626" s="5"/>
      <c r="F626" s="5"/>
      <c r="G626" s="5"/>
    </row>
    <row r="627" spans="5:7" x14ac:dyDescent="0.25">
      <c r="E627" s="5"/>
      <c r="F627" s="5"/>
      <c r="G627" s="5"/>
    </row>
    <row r="628" spans="5:7" x14ac:dyDescent="0.25">
      <c r="E628" s="5"/>
      <c r="F628" s="5"/>
      <c r="G628" s="5"/>
    </row>
    <row r="629" spans="5:7" x14ac:dyDescent="0.25">
      <c r="E629" s="5"/>
      <c r="F629" s="5"/>
      <c r="G629" s="5"/>
    </row>
    <row r="630" spans="5:7" x14ac:dyDescent="0.25">
      <c r="E630" s="5"/>
      <c r="F630" s="5"/>
      <c r="G630" s="5"/>
    </row>
    <row r="631" spans="5:7" x14ac:dyDescent="0.25">
      <c r="E631" s="5"/>
      <c r="F631" s="5"/>
      <c r="G631" s="5"/>
    </row>
    <row r="632" spans="5:7" x14ac:dyDescent="0.25">
      <c r="E632" s="5"/>
      <c r="F632" s="5"/>
      <c r="G632" s="5"/>
    </row>
    <row r="633" spans="5:7" x14ac:dyDescent="0.25">
      <c r="E633" s="5"/>
      <c r="F633" s="5"/>
      <c r="G633" s="5"/>
    </row>
    <row r="634" spans="5:7" x14ac:dyDescent="0.25">
      <c r="E634" s="5"/>
      <c r="F634" s="5"/>
      <c r="G634" s="5"/>
    </row>
    <row r="635" spans="5:7" x14ac:dyDescent="0.25">
      <c r="E635" s="5"/>
      <c r="F635" s="5"/>
      <c r="G635" s="5"/>
    </row>
    <row r="636" spans="5:7" x14ac:dyDescent="0.25">
      <c r="E636" s="5"/>
      <c r="F636" s="5"/>
      <c r="G636" s="5"/>
    </row>
    <row r="637" spans="5:7" x14ac:dyDescent="0.25">
      <c r="E637" s="5"/>
      <c r="F637" s="5"/>
      <c r="G637" s="5"/>
    </row>
    <row r="638" spans="5:7" x14ac:dyDescent="0.25">
      <c r="E638" s="5"/>
      <c r="F638" s="5"/>
      <c r="G638" s="5"/>
    </row>
    <row r="639" spans="5:7" x14ac:dyDescent="0.25">
      <c r="E639" s="5"/>
      <c r="F639" s="5"/>
      <c r="G639" s="5"/>
    </row>
    <row r="640" spans="5:7" x14ac:dyDescent="0.25">
      <c r="E640" s="5"/>
      <c r="F640" s="5"/>
      <c r="G640" s="5"/>
    </row>
    <row r="641" spans="5:7" x14ac:dyDescent="0.25">
      <c r="E641" s="5"/>
      <c r="F641" s="5"/>
      <c r="G641" s="5"/>
    </row>
    <row r="642" spans="5:7" x14ac:dyDescent="0.25">
      <c r="E642" s="5"/>
      <c r="F642" s="5"/>
      <c r="G642" s="5"/>
    </row>
    <row r="643" spans="5:7" x14ac:dyDescent="0.25">
      <c r="E643" s="5"/>
      <c r="F643" s="5"/>
      <c r="G643" s="5"/>
    </row>
    <row r="644" spans="5:7" x14ac:dyDescent="0.25">
      <c r="E644" s="5"/>
      <c r="F644" s="5"/>
      <c r="G644" s="5"/>
    </row>
    <row r="645" spans="5:7" x14ac:dyDescent="0.25">
      <c r="E645" s="5"/>
      <c r="F645" s="5"/>
      <c r="G645" s="5"/>
    </row>
    <row r="646" spans="5:7" x14ac:dyDescent="0.25">
      <c r="E646" s="5"/>
      <c r="F646" s="5"/>
      <c r="G646" s="5"/>
    </row>
    <row r="647" spans="5:7" x14ac:dyDescent="0.25">
      <c r="E647" s="5"/>
      <c r="F647" s="5"/>
      <c r="G647" s="5"/>
    </row>
    <row r="648" spans="5:7" x14ac:dyDescent="0.25">
      <c r="E648" s="5"/>
      <c r="F648" s="5"/>
      <c r="G648" s="5"/>
    </row>
    <row r="649" spans="5:7" x14ac:dyDescent="0.25">
      <c r="E649" s="5"/>
      <c r="F649" s="5"/>
      <c r="G649" s="5"/>
    </row>
    <row r="650" spans="5:7" x14ac:dyDescent="0.25">
      <c r="E650" s="5"/>
      <c r="F650" s="5"/>
      <c r="G650" s="5"/>
    </row>
    <row r="651" spans="5:7" x14ac:dyDescent="0.25">
      <c r="E651" s="5"/>
      <c r="F651" s="5"/>
      <c r="G651" s="5"/>
    </row>
    <row r="652" spans="5:7" x14ac:dyDescent="0.25">
      <c r="E652" s="5"/>
      <c r="F652" s="5"/>
      <c r="G652" s="5"/>
    </row>
    <row r="653" spans="5:7" x14ac:dyDescent="0.25">
      <c r="E653" s="5"/>
      <c r="F653" s="5"/>
      <c r="G653" s="5"/>
    </row>
    <row r="654" spans="5:7" x14ac:dyDescent="0.25">
      <c r="E654" s="5"/>
      <c r="F654" s="5"/>
      <c r="G654" s="5"/>
    </row>
    <row r="655" spans="5:7" x14ac:dyDescent="0.25">
      <c r="E655" s="5"/>
      <c r="F655" s="5"/>
      <c r="G655" s="5"/>
    </row>
    <row r="656" spans="5:7" x14ac:dyDescent="0.25">
      <c r="E656" s="5"/>
      <c r="F656" s="5"/>
      <c r="G656" s="5"/>
    </row>
    <row r="657" spans="5:7" x14ac:dyDescent="0.25">
      <c r="E657" s="5"/>
      <c r="F657" s="5"/>
      <c r="G657" s="5"/>
    </row>
    <row r="658" spans="5:7" x14ac:dyDescent="0.25">
      <c r="E658" s="5"/>
      <c r="F658" s="5"/>
      <c r="G658" s="5"/>
    </row>
    <row r="659" spans="5:7" x14ac:dyDescent="0.25">
      <c r="E659" s="5"/>
      <c r="F659" s="5"/>
      <c r="G659" s="5"/>
    </row>
    <row r="660" spans="5:7" x14ac:dyDescent="0.25">
      <c r="E660" s="5"/>
      <c r="F660" s="5"/>
      <c r="G660" s="5"/>
    </row>
    <row r="661" spans="5:7" x14ac:dyDescent="0.25">
      <c r="E661" s="5"/>
      <c r="F661" s="5"/>
      <c r="G661" s="5"/>
    </row>
    <row r="662" spans="5:7" x14ac:dyDescent="0.25">
      <c r="E662" s="5"/>
      <c r="F662" s="5"/>
      <c r="G662" s="5"/>
    </row>
    <row r="663" spans="5:7" x14ac:dyDescent="0.25">
      <c r="E663" s="5"/>
      <c r="F663" s="5"/>
      <c r="G663" s="5"/>
    </row>
    <row r="664" spans="5:7" x14ac:dyDescent="0.25">
      <c r="E664" s="5"/>
      <c r="F664" s="5"/>
      <c r="G664" s="5"/>
    </row>
    <row r="665" spans="5:7" x14ac:dyDescent="0.25">
      <c r="E665" s="5"/>
      <c r="F665" s="5"/>
      <c r="G665" s="5"/>
    </row>
    <row r="666" spans="5:7" x14ac:dyDescent="0.25">
      <c r="E666" s="5"/>
      <c r="F666" s="5"/>
      <c r="G666" s="5"/>
    </row>
    <row r="667" spans="5:7" x14ac:dyDescent="0.25">
      <c r="E667" s="5"/>
      <c r="F667" s="5"/>
      <c r="G667" s="5"/>
    </row>
    <row r="668" spans="5:7" x14ac:dyDescent="0.25">
      <c r="E668" s="5"/>
      <c r="F668" s="5"/>
      <c r="G668" s="5"/>
    </row>
    <row r="669" spans="5:7" x14ac:dyDescent="0.25">
      <c r="E669" s="5"/>
      <c r="F669" s="5"/>
      <c r="G669" s="5"/>
    </row>
    <row r="670" spans="5:7" x14ac:dyDescent="0.25">
      <c r="E670" s="5"/>
      <c r="F670" s="5"/>
      <c r="G670" s="5"/>
    </row>
    <row r="671" spans="5:7" x14ac:dyDescent="0.25">
      <c r="E671" s="5"/>
      <c r="F671" s="5"/>
      <c r="G671" s="5"/>
    </row>
    <row r="672" spans="5:7" x14ac:dyDescent="0.25">
      <c r="E672" s="5"/>
      <c r="F672" s="5"/>
      <c r="G672" s="5"/>
    </row>
    <row r="673" spans="5:7" x14ac:dyDescent="0.25">
      <c r="E673" s="5"/>
      <c r="F673" s="5"/>
      <c r="G673" s="5"/>
    </row>
    <row r="674" spans="5:7" x14ac:dyDescent="0.25">
      <c r="E674" s="5"/>
      <c r="F674" s="5"/>
      <c r="G674" s="5"/>
    </row>
    <row r="675" spans="5:7" x14ac:dyDescent="0.25">
      <c r="E675" s="5"/>
      <c r="F675" s="5"/>
      <c r="G675" s="5"/>
    </row>
    <row r="676" spans="5:7" x14ac:dyDescent="0.25">
      <c r="E676" s="5"/>
      <c r="F676" s="5"/>
      <c r="G676" s="5"/>
    </row>
    <row r="677" spans="5:7" x14ac:dyDescent="0.25">
      <c r="E677" s="5"/>
      <c r="F677" s="5"/>
      <c r="G677" s="5"/>
    </row>
    <row r="678" spans="5:7" x14ac:dyDescent="0.25">
      <c r="E678" s="5"/>
      <c r="F678" s="5"/>
      <c r="G678" s="5"/>
    </row>
    <row r="679" spans="5:7" x14ac:dyDescent="0.25">
      <c r="E679" s="5"/>
      <c r="F679" s="5"/>
      <c r="G679" s="5"/>
    </row>
    <row r="680" spans="5:7" x14ac:dyDescent="0.25">
      <c r="E680" s="5"/>
      <c r="F680" s="5"/>
      <c r="G680" s="5"/>
    </row>
    <row r="681" spans="5:7" x14ac:dyDescent="0.25">
      <c r="E681" s="5"/>
      <c r="F681" s="5"/>
      <c r="G681" s="5"/>
    </row>
    <row r="682" spans="5:7" x14ac:dyDescent="0.25">
      <c r="E682" s="5"/>
      <c r="F682" s="5"/>
      <c r="G682" s="5"/>
    </row>
    <row r="683" spans="5:7" x14ac:dyDescent="0.25">
      <c r="E683" s="5"/>
      <c r="F683" s="5"/>
      <c r="G683" s="5"/>
    </row>
    <row r="684" spans="5:7" x14ac:dyDescent="0.25">
      <c r="E684" s="5"/>
      <c r="F684" s="5"/>
      <c r="G684" s="5"/>
    </row>
    <row r="685" spans="5:7" x14ac:dyDescent="0.25">
      <c r="E685" s="5"/>
      <c r="F685" s="5"/>
      <c r="G685" s="5"/>
    </row>
    <row r="686" spans="5:7" x14ac:dyDescent="0.25">
      <c r="E686" s="5"/>
      <c r="F686" s="5"/>
      <c r="G686" s="5"/>
    </row>
    <row r="687" spans="5:7" x14ac:dyDescent="0.25">
      <c r="E687" s="5"/>
      <c r="F687" s="5"/>
      <c r="G687" s="5"/>
    </row>
    <row r="688" spans="5:7" x14ac:dyDescent="0.25">
      <c r="E688" s="5"/>
      <c r="F688" s="5"/>
      <c r="G688" s="5"/>
    </row>
    <row r="689" spans="5:7" x14ac:dyDescent="0.25">
      <c r="E689" s="5"/>
      <c r="F689" s="5"/>
      <c r="G689" s="5"/>
    </row>
    <row r="690" spans="5:7" x14ac:dyDescent="0.25">
      <c r="E690" s="5"/>
      <c r="F690" s="5"/>
      <c r="G690" s="5"/>
    </row>
    <row r="691" spans="5:7" x14ac:dyDescent="0.25">
      <c r="E691" s="5"/>
      <c r="F691" s="5"/>
      <c r="G691" s="5"/>
    </row>
    <row r="692" spans="5:7" x14ac:dyDescent="0.25">
      <c r="E692" s="5"/>
      <c r="F692" s="5"/>
      <c r="G692" s="5"/>
    </row>
    <row r="693" spans="5:7" x14ac:dyDescent="0.25">
      <c r="E693" s="5"/>
      <c r="F693" s="5"/>
      <c r="G693" s="5"/>
    </row>
    <row r="694" spans="5:7" x14ac:dyDescent="0.25">
      <c r="E694" s="5"/>
      <c r="F694" s="5"/>
      <c r="G694" s="5"/>
    </row>
    <row r="695" spans="5:7" x14ac:dyDescent="0.25">
      <c r="E695" s="5"/>
      <c r="F695" s="5"/>
      <c r="G695" s="5"/>
    </row>
    <row r="696" spans="5:7" x14ac:dyDescent="0.25">
      <c r="E696" s="5"/>
      <c r="F696" s="5"/>
      <c r="G696" s="5"/>
    </row>
    <row r="697" spans="5:7" x14ac:dyDescent="0.25">
      <c r="E697" s="5"/>
      <c r="F697" s="5"/>
      <c r="G697" s="5"/>
    </row>
    <row r="698" spans="5:7" x14ac:dyDescent="0.25">
      <c r="E698" s="5"/>
      <c r="F698" s="5"/>
      <c r="G698" s="5"/>
    </row>
    <row r="699" spans="5:7" x14ac:dyDescent="0.25">
      <c r="E699" s="5"/>
      <c r="F699" s="5"/>
      <c r="G699" s="5"/>
    </row>
    <row r="700" spans="5:7" x14ac:dyDescent="0.25">
      <c r="E700" s="5"/>
      <c r="F700" s="5"/>
      <c r="G700" s="5"/>
    </row>
    <row r="701" spans="5:7" x14ac:dyDescent="0.25">
      <c r="E701" s="5"/>
      <c r="F701" s="5"/>
      <c r="G701" s="5"/>
    </row>
    <row r="702" spans="5:7" x14ac:dyDescent="0.25">
      <c r="E702" s="5"/>
      <c r="F702" s="5"/>
      <c r="G702" s="5"/>
    </row>
    <row r="703" spans="5:7" x14ac:dyDescent="0.25">
      <c r="E703" s="5"/>
      <c r="F703" s="5"/>
      <c r="G703" s="5"/>
    </row>
    <row r="704" spans="5:7" x14ac:dyDescent="0.25">
      <c r="E704" s="5"/>
      <c r="F704" s="5"/>
      <c r="G704" s="5"/>
    </row>
    <row r="705" spans="5:7" x14ac:dyDescent="0.25">
      <c r="E705" s="5"/>
      <c r="F705" s="5"/>
      <c r="G705" s="5"/>
    </row>
    <row r="706" spans="5:7" x14ac:dyDescent="0.25">
      <c r="E706" s="5"/>
      <c r="F706" s="5"/>
      <c r="G706" s="5"/>
    </row>
    <row r="707" spans="5:7" x14ac:dyDescent="0.25">
      <c r="E707" s="5"/>
      <c r="F707" s="5"/>
      <c r="G707" s="5"/>
    </row>
    <row r="708" spans="5:7" x14ac:dyDescent="0.25">
      <c r="E708" s="5"/>
      <c r="F708" s="5"/>
      <c r="G708" s="5"/>
    </row>
    <row r="709" spans="5:7" x14ac:dyDescent="0.25">
      <c r="E709" s="5"/>
      <c r="F709" s="5"/>
      <c r="G709" s="5"/>
    </row>
    <row r="710" spans="5:7" x14ac:dyDescent="0.25">
      <c r="E710" s="5"/>
      <c r="F710" s="5"/>
      <c r="G710" s="5"/>
    </row>
    <row r="711" spans="5:7" x14ac:dyDescent="0.25">
      <c r="E711" s="5"/>
      <c r="F711" s="5"/>
      <c r="G711" s="5"/>
    </row>
    <row r="712" spans="5:7" x14ac:dyDescent="0.25">
      <c r="E712" s="5"/>
      <c r="F712" s="5"/>
      <c r="G712" s="5"/>
    </row>
    <row r="713" spans="5:7" x14ac:dyDescent="0.25">
      <c r="E713" s="5"/>
      <c r="F713" s="5"/>
      <c r="G713" s="5"/>
    </row>
    <row r="714" spans="5:7" x14ac:dyDescent="0.25">
      <c r="E714" s="5"/>
      <c r="F714" s="5"/>
      <c r="G714" s="5"/>
    </row>
    <row r="715" spans="5:7" x14ac:dyDescent="0.25">
      <c r="E715" s="5"/>
      <c r="F715" s="5"/>
      <c r="G715" s="5"/>
    </row>
    <row r="716" spans="5:7" x14ac:dyDescent="0.25">
      <c r="E716" s="5"/>
      <c r="F716" s="5"/>
      <c r="G716" s="5"/>
    </row>
    <row r="717" spans="5:7" x14ac:dyDescent="0.25">
      <c r="E717" s="5"/>
      <c r="F717" s="5"/>
      <c r="G717" s="5"/>
    </row>
    <row r="718" spans="5:7" x14ac:dyDescent="0.25">
      <c r="E718" s="5"/>
      <c r="F718" s="5"/>
      <c r="G718" s="5"/>
    </row>
    <row r="719" spans="5:7" x14ac:dyDescent="0.25">
      <c r="E719" s="5"/>
      <c r="F719" s="5"/>
      <c r="G719" s="5"/>
    </row>
    <row r="720" spans="5:7" x14ac:dyDescent="0.25">
      <c r="E720" s="5"/>
      <c r="F720" s="5"/>
      <c r="G720" s="5"/>
    </row>
    <row r="721" spans="5:7" x14ac:dyDescent="0.25">
      <c r="E721" s="5"/>
      <c r="F721" s="5"/>
      <c r="G721" s="5"/>
    </row>
    <row r="722" spans="5:7" x14ac:dyDescent="0.25">
      <c r="E722" s="5"/>
      <c r="F722" s="5"/>
      <c r="G722" s="5"/>
    </row>
    <row r="723" spans="5:7" x14ac:dyDescent="0.25">
      <c r="E723" s="5"/>
      <c r="F723" s="5"/>
      <c r="G723" s="5"/>
    </row>
    <row r="724" spans="5:7" x14ac:dyDescent="0.25">
      <c r="E724" s="5"/>
      <c r="F724" s="5"/>
      <c r="G724" s="5"/>
    </row>
    <row r="725" spans="5:7" x14ac:dyDescent="0.25">
      <c r="E725" s="5"/>
      <c r="F725" s="5"/>
      <c r="G725" s="5"/>
    </row>
    <row r="726" spans="5:7" x14ac:dyDescent="0.25">
      <c r="E726" s="5"/>
      <c r="F726" s="5"/>
      <c r="G726" s="5"/>
    </row>
    <row r="727" spans="5:7" x14ac:dyDescent="0.25">
      <c r="E727" s="5"/>
      <c r="F727" s="5"/>
      <c r="G727" s="5"/>
    </row>
    <row r="728" spans="5:7" x14ac:dyDescent="0.25">
      <c r="E728" s="5"/>
      <c r="F728" s="5"/>
      <c r="G728" s="5"/>
    </row>
    <row r="729" spans="5:7" x14ac:dyDescent="0.25">
      <c r="E729" s="5"/>
      <c r="F729" s="5"/>
      <c r="G729" s="5"/>
    </row>
    <row r="730" spans="5:7" x14ac:dyDescent="0.25">
      <c r="E730" s="5"/>
      <c r="F730" s="5"/>
      <c r="G730" s="5"/>
    </row>
    <row r="731" spans="5:7" x14ac:dyDescent="0.25">
      <c r="E731" s="5"/>
      <c r="F731" s="5"/>
      <c r="G731" s="5"/>
    </row>
    <row r="732" spans="5:7" x14ac:dyDescent="0.25">
      <c r="E732" s="5"/>
      <c r="F732" s="5"/>
      <c r="G732" s="5"/>
    </row>
    <row r="733" spans="5:7" x14ac:dyDescent="0.25">
      <c r="E733" s="5"/>
      <c r="F733" s="5"/>
      <c r="G733" s="5"/>
    </row>
    <row r="734" spans="5:7" x14ac:dyDescent="0.25">
      <c r="E734" s="5"/>
      <c r="F734" s="5"/>
      <c r="G734" s="5"/>
    </row>
    <row r="735" spans="5:7" x14ac:dyDescent="0.25">
      <c r="E735" s="5"/>
      <c r="F735" s="5"/>
      <c r="G735" s="5"/>
    </row>
    <row r="736" spans="5:7" x14ac:dyDescent="0.25">
      <c r="E736" s="5"/>
      <c r="F736" s="5"/>
      <c r="G736" s="5"/>
    </row>
    <row r="737" spans="5:7" x14ac:dyDescent="0.25">
      <c r="E737" s="5"/>
      <c r="F737" s="5"/>
      <c r="G737" s="5"/>
    </row>
    <row r="738" spans="5:7" x14ac:dyDescent="0.25">
      <c r="E738" s="5"/>
      <c r="F738" s="5"/>
      <c r="G738" s="5"/>
    </row>
    <row r="739" spans="5:7" x14ac:dyDescent="0.25">
      <c r="E739" s="5"/>
      <c r="F739" s="5"/>
      <c r="G739" s="5"/>
    </row>
    <row r="740" spans="5:7" x14ac:dyDescent="0.25">
      <c r="E740" s="5"/>
      <c r="F740" s="5"/>
      <c r="G740" s="5"/>
    </row>
    <row r="741" spans="5:7" x14ac:dyDescent="0.25">
      <c r="E741" s="5"/>
      <c r="F741" s="5"/>
      <c r="G741" s="5"/>
    </row>
    <row r="742" spans="5:7" x14ac:dyDescent="0.25">
      <c r="E742" s="5"/>
      <c r="F742" s="5"/>
      <c r="G742" s="5"/>
    </row>
    <row r="743" spans="5:7" x14ac:dyDescent="0.25">
      <c r="E743" s="5"/>
      <c r="F743" s="5"/>
      <c r="G743" s="5"/>
    </row>
    <row r="744" spans="5:7" x14ac:dyDescent="0.25">
      <c r="E744" s="5"/>
      <c r="F744" s="5"/>
      <c r="G744" s="5"/>
    </row>
    <row r="745" spans="5:7" x14ac:dyDescent="0.25">
      <c r="E745" s="5"/>
      <c r="F745" s="5"/>
      <c r="G745" s="5"/>
    </row>
    <row r="746" spans="5:7" x14ac:dyDescent="0.25">
      <c r="E746" s="5"/>
      <c r="F746" s="5"/>
      <c r="G746" s="5"/>
    </row>
    <row r="747" spans="5:7" x14ac:dyDescent="0.25">
      <c r="E747" s="5"/>
      <c r="F747" s="5"/>
      <c r="G747" s="5"/>
    </row>
    <row r="748" spans="5:7" x14ac:dyDescent="0.25">
      <c r="E748" s="5"/>
      <c r="F748" s="5"/>
      <c r="G748" s="5"/>
    </row>
    <row r="749" spans="5:7" x14ac:dyDescent="0.25">
      <c r="E749" s="5"/>
      <c r="F749" s="5"/>
      <c r="G749" s="5"/>
    </row>
    <row r="750" spans="5:7" x14ac:dyDescent="0.25">
      <c r="E750" s="5"/>
      <c r="F750" s="5"/>
      <c r="G750" s="5"/>
    </row>
    <row r="751" spans="5:7" x14ac:dyDescent="0.25">
      <c r="E751" s="5"/>
      <c r="F751" s="5"/>
      <c r="G751" s="5"/>
    </row>
    <row r="752" spans="5:7" x14ac:dyDescent="0.25">
      <c r="E752" s="5"/>
      <c r="F752" s="5"/>
      <c r="G752" s="5"/>
    </row>
    <row r="753" spans="5:7" x14ac:dyDescent="0.25">
      <c r="E753" s="5"/>
      <c r="F753" s="5"/>
      <c r="G753" s="5"/>
    </row>
    <row r="754" spans="5:7" x14ac:dyDescent="0.25">
      <c r="E754" s="5"/>
      <c r="F754" s="5"/>
      <c r="G754" s="5"/>
    </row>
    <row r="755" spans="5:7" x14ac:dyDescent="0.25">
      <c r="E755" s="5"/>
      <c r="F755" s="5"/>
      <c r="G755" s="5"/>
    </row>
    <row r="756" spans="5:7" x14ac:dyDescent="0.25">
      <c r="E756" s="5"/>
      <c r="F756" s="5"/>
      <c r="G756" s="5"/>
    </row>
    <row r="757" spans="5:7" x14ac:dyDescent="0.25">
      <c r="E757" s="5"/>
      <c r="F757" s="5"/>
      <c r="G757" s="5"/>
    </row>
    <row r="758" spans="5:7" x14ac:dyDescent="0.25">
      <c r="E758" s="5"/>
      <c r="F758" s="5"/>
      <c r="G758" s="5"/>
    </row>
    <row r="759" spans="5:7" x14ac:dyDescent="0.25">
      <c r="E759" s="5"/>
      <c r="F759" s="5"/>
      <c r="G759" s="5"/>
    </row>
    <row r="760" spans="5:7" x14ac:dyDescent="0.25">
      <c r="E760" s="5"/>
      <c r="F760" s="5"/>
      <c r="G760" s="5"/>
    </row>
    <row r="761" spans="5:7" x14ac:dyDescent="0.25">
      <c r="E761" s="5"/>
      <c r="F761" s="5"/>
      <c r="G761" s="5"/>
    </row>
    <row r="762" spans="5:7" x14ac:dyDescent="0.25">
      <c r="E762" s="5"/>
      <c r="F762" s="5"/>
      <c r="G762" s="5"/>
    </row>
    <row r="763" spans="5:7" x14ac:dyDescent="0.25">
      <c r="E763" s="5"/>
      <c r="F763" s="5"/>
      <c r="G763" s="5"/>
    </row>
    <row r="764" spans="5:7" x14ac:dyDescent="0.25">
      <c r="E764" s="5"/>
      <c r="F764" s="5"/>
      <c r="G764" s="5"/>
    </row>
    <row r="765" spans="5:7" x14ac:dyDescent="0.25">
      <c r="E765" s="5"/>
      <c r="F765" s="5"/>
      <c r="G765" s="5"/>
    </row>
    <row r="766" spans="5:7" x14ac:dyDescent="0.25">
      <c r="E766" s="5"/>
      <c r="F766" s="5"/>
      <c r="G766" s="5"/>
    </row>
    <row r="767" spans="5:7" x14ac:dyDescent="0.25">
      <c r="E767" s="5"/>
      <c r="F767" s="5"/>
      <c r="G767" s="5"/>
    </row>
    <row r="768" spans="5:7" x14ac:dyDescent="0.25">
      <c r="E768" s="5"/>
      <c r="F768" s="5"/>
      <c r="G768" s="5"/>
    </row>
    <row r="769" spans="5:7" x14ac:dyDescent="0.25">
      <c r="E769" s="5"/>
      <c r="F769" s="5"/>
      <c r="G769" s="5"/>
    </row>
    <row r="770" spans="5:7" x14ac:dyDescent="0.25">
      <c r="E770" s="5"/>
      <c r="F770" s="5"/>
      <c r="G770" s="5"/>
    </row>
    <row r="771" spans="5:7" x14ac:dyDescent="0.25">
      <c r="E771" s="5"/>
      <c r="F771" s="5"/>
      <c r="G771" s="5"/>
    </row>
    <row r="772" spans="5:7" x14ac:dyDescent="0.25">
      <c r="E772" s="5"/>
      <c r="F772" s="5"/>
      <c r="G772" s="5"/>
    </row>
    <row r="773" spans="5:7" x14ac:dyDescent="0.25">
      <c r="E773" s="5"/>
      <c r="F773" s="5"/>
      <c r="G773" s="5"/>
    </row>
    <row r="774" spans="5:7" x14ac:dyDescent="0.25">
      <c r="E774" s="5"/>
      <c r="F774" s="5"/>
      <c r="G774" s="5"/>
    </row>
    <row r="775" spans="5:7" x14ac:dyDescent="0.25">
      <c r="E775" s="5"/>
      <c r="F775" s="5"/>
      <c r="G775" s="5"/>
    </row>
    <row r="776" spans="5:7" x14ac:dyDescent="0.25">
      <c r="E776" s="5"/>
      <c r="F776" s="5"/>
      <c r="G776" s="5"/>
    </row>
    <row r="777" spans="5:7" x14ac:dyDescent="0.25">
      <c r="E777" s="5"/>
      <c r="F777" s="5"/>
      <c r="G777" s="5"/>
    </row>
    <row r="778" spans="5:7" x14ac:dyDescent="0.25">
      <c r="E778" s="5"/>
      <c r="F778" s="5"/>
      <c r="G778" s="5"/>
    </row>
    <row r="779" spans="5:7" x14ac:dyDescent="0.25">
      <c r="E779" s="5"/>
      <c r="F779" s="5"/>
      <c r="G779" s="5"/>
    </row>
    <row r="780" spans="5:7" x14ac:dyDescent="0.25">
      <c r="E780" s="5"/>
      <c r="F780" s="5"/>
      <c r="G780" s="5"/>
    </row>
    <row r="781" spans="5:7" x14ac:dyDescent="0.25">
      <c r="E781" s="5"/>
      <c r="F781" s="5"/>
      <c r="G781" s="5"/>
    </row>
    <row r="782" spans="5:7" x14ac:dyDescent="0.25">
      <c r="E782" s="5"/>
      <c r="F782" s="5"/>
      <c r="G782" s="5"/>
    </row>
    <row r="783" spans="5:7" x14ac:dyDescent="0.25">
      <c r="E783" s="5"/>
      <c r="F783" s="5"/>
      <c r="G783" s="5"/>
    </row>
    <row r="784" spans="5:7" x14ac:dyDescent="0.25">
      <c r="E784" s="5"/>
      <c r="F784" s="5"/>
      <c r="G784" s="5"/>
    </row>
    <row r="785" spans="5:7" x14ac:dyDescent="0.25">
      <c r="E785" s="5"/>
      <c r="F785" s="5"/>
      <c r="G785" s="5"/>
    </row>
    <row r="786" spans="5:7" x14ac:dyDescent="0.25">
      <c r="E786" s="5"/>
      <c r="F786" s="5"/>
      <c r="G786" s="5"/>
    </row>
    <row r="787" spans="5:7" x14ac:dyDescent="0.25">
      <c r="E787" s="5"/>
      <c r="F787" s="5"/>
      <c r="G787" s="5"/>
    </row>
    <row r="788" spans="5:7" x14ac:dyDescent="0.25">
      <c r="E788" s="5"/>
      <c r="F788" s="5"/>
      <c r="G788" s="5"/>
    </row>
    <row r="789" spans="5:7" x14ac:dyDescent="0.25">
      <c r="E789" s="5"/>
      <c r="F789" s="5"/>
      <c r="G789" s="5"/>
    </row>
    <row r="790" spans="5:7" x14ac:dyDescent="0.25">
      <c r="E790" s="5"/>
      <c r="F790" s="5"/>
      <c r="G790" s="5"/>
    </row>
    <row r="791" spans="5:7" x14ac:dyDescent="0.25">
      <c r="E791" s="5"/>
      <c r="F791" s="5"/>
      <c r="G791" s="5"/>
    </row>
    <row r="792" spans="5:7" x14ac:dyDescent="0.25">
      <c r="E792" s="5"/>
      <c r="F792" s="5"/>
      <c r="G792" s="5"/>
    </row>
    <row r="793" spans="5:7" x14ac:dyDescent="0.25">
      <c r="E793" s="5"/>
      <c r="F793" s="5"/>
      <c r="G793" s="5"/>
    </row>
    <row r="794" spans="5:7" x14ac:dyDescent="0.25">
      <c r="E794" s="5"/>
      <c r="F794" s="5"/>
      <c r="G794" s="5"/>
    </row>
    <row r="795" spans="5:7" x14ac:dyDescent="0.25">
      <c r="E795" s="5"/>
      <c r="F795" s="5"/>
      <c r="G795" s="5"/>
    </row>
    <row r="796" spans="5:7" x14ac:dyDescent="0.25">
      <c r="E796" s="5"/>
      <c r="F796" s="5"/>
      <c r="G796" s="5"/>
    </row>
    <row r="797" spans="5:7" x14ac:dyDescent="0.25">
      <c r="E797" s="5"/>
      <c r="F797" s="5"/>
      <c r="G797" s="5"/>
    </row>
    <row r="798" spans="5:7" x14ac:dyDescent="0.25">
      <c r="E798" s="5"/>
      <c r="F798" s="5"/>
      <c r="G798" s="5"/>
    </row>
    <row r="799" spans="5:7" x14ac:dyDescent="0.25">
      <c r="E799" s="5"/>
      <c r="F799" s="5"/>
      <c r="G799" s="5"/>
    </row>
    <row r="800" spans="5:7" x14ac:dyDescent="0.25">
      <c r="E800" s="5"/>
      <c r="F800" s="5"/>
      <c r="G800" s="5"/>
    </row>
    <row r="801" spans="5:7" x14ac:dyDescent="0.25">
      <c r="E801" s="5"/>
      <c r="F801" s="5"/>
      <c r="G801" s="5"/>
    </row>
    <row r="802" spans="5:7" x14ac:dyDescent="0.25">
      <c r="E802" s="5"/>
      <c r="F802" s="5"/>
      <c r="G802" s="5"/>
    </row>
    <row r="803" spans="5:7" x14ac:dyDescent="0.25">
      <c r="E803" s="5"/>
      <c r="F803" s="5"/>
      <c r="G803" s="5"/>
    </row>
    <row r="804" spans="5:7" x14ac:dyDescent="0.25">
      <c r="E804" s="5"/>
      <c r="F804" s="5"/>
      <c r="G804" s="5"/>
    </row>
    <row r="805" spans="5:7" x14ac:dyDescent="0.25">
      <c r="E805" s="5"/>
      <c r="F805" s="5"/>
      <c r="G805" s="5"/>
    </row>
    <row r="806" spans="5:7" x14ac:dyDescent="0.25">
      <c r="E806" s="5"/>
      <c r="F806" s="5"/>
      <c r="G806" s="5"/>
    </row>
    <row r="807" spans="5:7" x14ac:dyDescent="0.25">
      <c r="E807" s="5"/>
      <c r="F807" s="5"/>
      <c r="G807" s="5"/>
    </row>
    <row r="808" spans="5:7" x14ac:dyDescent="0.25">
      <c r="E808" s="5"/>
      <c r="F808" s="5"/>
      <c r="G808" s="5"/>
    </row>
    <row r="809" spans="5:7" x14ac:dyDescent="0.25">
      <c r="E809" s="5"/>
      <c r="F809" s="5"/>
      <c r="G809" s="5"/>
    </row>
    <row r="810" spans="5:7" x14ac:dyDescent="0.25">
      <c r="E810" s="5"/>
      <c r="F810" s="5"/>
      <c r="G810" s="5"/>
    </row>
    <row r="811" spans="5:7" x14ac:dyDescent="0.25">
      <c r="E811" s="5"/>
      <c r="F811" s="5"/>
      <c r="G811" s="5"/>
    </row>
    <row r="812" spans="5:7" x14ac:dyDescent="0.25">
      <c r="E812" s="5"/>
      <c r="F812" s="5"/>
      <c r="G812" s="5"/>
    </row>
    <row r="813" spans="5:7" x14ac:dyDescent="0.25">
      <c r="E813" s="5"/>
      <c r="F813" s="5"/>
      <c r="G813" s="5"/>
    </row>
    <row r="814" spans="5:7" x14ac:dyDescent="0.25">
      <c r="E814" s="5"/>
      <c r="F814" s="5"/>
      <c r="G814" s="5"/>
    </row>
    <row r="815" spans="5:7" x14ac:dyDescent="0.25">
      <c r="E815" s="5"/>
      <c r="F815" s="5"/>
      <c r="G815" s="5"/>
    </row>
    <row r="816" spans="5:7" x14ac:dyDescent="0.25">
      <c r="E816" s="5"/>
      <c r="F816" s="5"/>
      <c r="G816" s="5"/>
    </row>
    <row r="817" spans="5:7" x14ac:dyDescent="0.25">
      <c r="E817" s="5"/>
      <c r="F817" s="5"/>
      <c r="G817" s="5"/>
    </row>
    <row r="818" spans="5:7" x14ac:dyDescent="0.25">
      <c r="E818" s="5"/>
      <c r="F818" s="5"/>
      <c r="G818" s="5"/>
    </row>
    <row r="819" spans="5:7" x14ac:dyDescent="0.25">
      <c r="E819" s="5"/>
      <c r="F819" s="5"/>
      <c r="G819" s="5"/>
    </row>
    <row r="820" spans="5:7" x14ac:dyDescent="0.25">
      <c r="E820" s="5"/>
      <c r="F820" s="5"/>
      <c r="G820" s="5"/>
    </row>
    <row r="821" spans="5:7" x14ac:dyDescent="0.25">
      <c r="E821" s="5"/>
      <c r="F821" s="5"/>
      <c r="G821" s="5"/>
    </row>
    <row r="822" spans="5:7" x14ac:dyDescent="0.25">
      <c r="E822" s="5"/>
      <c r="F822" s="5"/>
      <c r="G822" s="5"/>
    </row>
    <row r="823" spans="5:7" x14ac:dyDescent="0.25">
      <c r="E823" s="5"/>
      <c r="F823" s="5"/>
      <c r="G823" s="5"/>
    </row>
    <row r="824" spans="5:7" x14ac:dyDescent="0.25">
      <c r="E824" s="5"/>
      <c r="F824" s="5"/>
      <c r="G824" s="5"/>
    </row>
    <row r="825" spans="5:7" x14ac:dyDescent="0.25">
      <c r="E825" s="5"/>
      <c r="F825" s="5"/>
      <c r="G825" s="5"/>
    </row>
    <row r="826" spans="5:7" x14ac:dyDescent="0.25">
      <c r="E826" s="5"/>
      <c r="F826" s="5"/>
      <c r="G826" s="5"/>
    </row>
    <row r="827" spans="5:7" x14ac:dyDescent="0.25">
      <c r="E827" s="5"/>
      <c r="F827" s="5"/>
      <c r="G827" s="5"/>
    </row>
    <row r="828" spans="5:7" x14ac:dyDescent="0.25">
      <c r="E828" s="5"/>
      <c r="F828" s="5"/>
      <c r="G828" s="5"/>
    </row>
    <row r="829" spans="5:7" x14ac:dyDescent="0.25">
      <c r="E829" s="5"/>
      <c r="F829" s="5"/>
      <c r="G829" s="5"/>
    </row>
    <row r="830" spans="5:7" x14ac:dyDescent="0.25">
      <c r="E830" s="5"/>
      <c r="F830" s="5"/>
      <c r="G830" s="5"/>
    </row>
    <row r="831" spans="5:7" x14ac:dyDescent="0.25">
      <c r="E831" s="5"/>
      <c r="F831" s="5"/>
      <c r="G831" s="5"/>
    </row>
    <row r="832" spans="5:7" x14ac:dyDescent="0.25">
      <c r="E832" s="5"/>
      <c r="F832" s="5"/>
      <c r="G832" s="5"/>
    </row>
    <row r="833" spans="5:7" x14ac:dyDescent="0.25">
      <c r="E833" s="5"/>
      <c r="F833" s="5"/>
      <c r="G833" s="5"/>
    </row>
    <row r="834" spans="5:7" x14ac:dyDescent="0.25">
      <c r="E834" s="5"/>
      <c r="F834" s="5"/>
      <c r="G834" s="5"/>
    </row>
    <row r="835" spans="5:7" x14ac:dyDescent="0.25">
      <c r="E835" s="5"/>
      <c r="F835" s="5"/>
      <c r="G835" s="5"/>
    </row>
    <row r="836" spans="5:7" x14ac:dyDescent="0.25">
      <c r="E836" s="5"/>
      <c r="F836" s="5"/>
      <c r="G836" s="5"/>
    </row>
    <row r="837" spans="5:7" x14ac:dyDescent="0.25">
      <c r="E837" s="5"/>
      <c r="F837" s="5"/>
      <c r="G837" s="5"/>
    </row>
    <row r="838" spans="5:7" x14ac:dyDescent="0.25">
      <c r="E838" s="5"/>
      <c r="F838" s="5"/>
      <c r="G838" s="5"/>
    </row>
    <row r="839" spans="5:7" x14ac:dyDescent="0.25">
      <c r="E839" s="5"/>
      <c r="F839" s="5"/>
      <c r="G839" s="5"/>
    </row>
    <row r="840" spans="5:7" x14ac:dyDescent="0.25">
      <c r="E840" s="5"/>
      <c r="F840" s="5"/>
      <c r="G840" s="5"/>
    </row>
    <row r="841" spans="5:7" x14ac:dyDescent="0.25">
      <c r="E841" s="5"/>
      <c r="F841" s="5"/>
      <c r="G841" s="5"/>
    </row>
    <row r="842" spans="5:7" x14ac:dyDescent="0.25">
      <c r="E842" s="5"/>
      <c r="F842" s="5"/>
      <c r="G842" s="5"/>
    </row>
    <row r="843" spans="5:7" x14ac:dyDescent="0.25">
      <c r="E843" s="5"/>
      <c r="F843" s="5"/>
      <c r="G843" s="5"/>
    </row>
    <row r="844" spans="5:7" x14ac:dyDescent="0.25">
      <c r="E844" s="5"/>
      <c r="F844" s="5"/>
      <c r="G844" s="5"/>
    </row>
    <row r="845" spans="5:7" x14ac:dyDescent="0.25">
      <c r="E845" s="5"/>
      <c r="F845" s="5"/>
      <c r="G845" s="5"/>
    </row>
    <row r="846" spans="5:7" x14ac:dyDescent="0.25">
      <c r="E846" s="5"/>
      <c r="F846" s="5"/>
      <c r="G846" s="5"/>
    </row>
    <row r="847" spans="5:7" x14ac:dyDescent="0.25">
      <c r="E847" s="5"/>
      <c r="F847" s="5"/>
      <c r="G847" s="5"/>
    </row>
    <row r="848" spans="5:7" x14ac:dyDescent="0.25">
      <c r="E848" s="5"/>
      <c r="F848" s="5"/>
      <c r="G848" s="5"/>
    </row>
    <row r="849" spans="5:7" x14ac:dyDescent="0.25">
      <c r="E849" s="5"/>
      <c r="F849" s="5"/>
      <c r="G849" s="5"/>
    </row>
    <row r="850" spans="5:7" x14ac:dyDescent="0.25">
      <c r="E850" s="5"/>
      <c r="F850" s="5"/>
      <c r="G850" s="5"/>
    </row>
    <row r="851" spans="5:7" x14ac:dyDescent="0.25">
      <c r="E851" s="5"/>
      <c r="F851" s="5"/>
      <c r="G851" s="5"/>
    </row>
    <row r="852" spans="5:7" x14ac:dyDescent="0.25">
      <c r="E852" s="5"/>
      <c r="F852" s="5"/>
      <c r="G852" s="5"/>
    </row>
    <row r="853" spans="5:7" x14ac:dyDescent="0.25">
      <c r="E853" s="5"/>
      <c r="F853" s="5"/>
      <c r="G853" s="5"/>
    </row>
    <row r="854" spans="5:7" x14ac:dyDescent="0.25">
      <c r="E854" s="5"/>
      <c r="F854" s="5"/>
      <c r="G854" s="5"/>
    </row>
    <row r="855" spans="5:7" x14ac:dyDescent="0.25">
      <c r="E855" s="5"/>
      <c r="F855" s="5"/>
      <c r="G855" s="5"/>
    </row>
    <row r="856" spans="5:7" x14ac:dyDescent="0.25">
      <c r="E856" s="5"/>
      <c r="F856" s="5"/>
      <c r="G856" s="5"/>
    </row>
    <row r="857" spans="5:7" x14ac:dyDescent="0.25">
      <c r="E857" s="5"/>
      <c r="F857" s="5"/>
      <c r="G857" s="5"/>
    </row>
    <row r="858" spans="5:7" x14ac:dyDescent="0.25">
      <c r="E858" s="5"/>
      <c r="F858" s="5"/>
      <c r="G858" s="5"/>
    </row>
    <row r="859" spans="5:7" x14ac:dyDescent="0.25">
      <c r="E859" s="5"/>
      <c r="F859" s="5"/>
      <c r="G859" s="5"/>
    </row>
    <row r="860" spans="5:7" x14ac:dyDescent="0.25">
      <c r="E860" s="5"/>
      <c r="F860" s="5"/>
      <c r="G860" s="5"/>
    </row>
  </sheetData>
  <mergeCells count="5">
    <mergeCell ref="A8:D8"/>
    <mergeCell ref="A10:B10"/>
    <mergeCell ref="A279:D279"/>
    <mergeCell ref="A280:D280"/>
    <mergeCell ref="A281:D281"/>
  </mergeCells>
  <printOptions horizontalCentered="1"/>
  <pageMargins left="0.59055118110236227" right="0.59055118110236227" top="0.15748031496062992" bottom="0.74803149606299213" header="0.31496062992125984" footer="0.31496062992125984"/>
  <pageSetup scale="85" orientation="portrait" horizontalDpi="300" verticalDpi="300" r:id="rId1"/>
  <headerFooter>
    <oddHeader xml:space="preserve">&amp;C&amp;"Arial,Negrita"&amp;12XV AYUNTAMIENTO DE COMONDU, B.C.S.
PRESUPUESTO DE EGRESOS 
ESTIMADO 4TO TRIMESTRE 2017
&amp;10CLASIFICADO POR OBJETO DEL GASTO
</oddHeader>
    <oddFooter>&amp;R&amp;P</oddFooter>
  </headerFooter>
  <ignoredErrors>
    <ignoredError sqref="D37 D353 D3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1" sqref="G11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3.7109375" style="54" bestFit="1" customWidth="1"/>
    <col min="4" max="6" width="12.7109375" style="54" bestFit="1" customWidth="1"/>
    <col min="7" max="7" width="13.7109375" style="54" bestFit="1" customWidth="1"/>
    <col min="8" max="8" width="11.28515625" style="54" hidden="1" customWidth="1"/>
    <col min="9" max="9" width="10.42578125" style="54" hidden="1" customWidth="1"/>
    <col min="10" max="10" width="9.140625" style="54" hidden="1" customWidth="1"/>
    <col min="11" max="12" width="0" style="54" hidden="1" customWidth="1"/>
    <col min="13" max="13" width="15.28515625" style="54" bestFit="1" customWidth="1"/>
    <col min="14" max="14" width="10.140625" style="54" bestFit="1" customWidth="1"/>
    <col min="15" max="247" width="9.140625" style="54"/>
    <col min="248" max="249" width="2.7109375" style="54" customWidth="1"/>
    <col min="250" max="250" width="43" style="54" customWidth="1"/>
    <col min="251" max="252" width="12.7109375" style="54" bestFit="1" customWidth="1"/>
    <col min="253" max="253" width="12.5703125" style="54" customWidth="1"/>
    <col min="254" max="254" width="15.28515625" style="54" bestFit="1" customWidth="1"/>
    <col min="255" max="262" width="12.7109375" style="54" bestFit="1" customWidth="1"/>
    <col min="263" max="263" width="13.7109375" style="54" bestFit="1" customWidth="1"/>
    <col min="264" max="268" width="0" style="54" hidden="1" customWidth="1"/>
    <col min="269" max="269" width="15.28515625" style="54" bestFit="1" customWidth="1"/>
    <col min="270" max="270" width="10.140625" style="54" bestFit="1" customWidth="1"/>
    <col min="271" max="503" width="9.140625" style="54"/>
    <col min="504" max="505" width="2.7109375" style="54" customWidth="1"/>
    <col min="506" max="506" width="43" style="54" customWidth="1"/>
    <col min="507" max="508" width="12.7109375" style="54" bestFit="1" customWidth="1"/>
    <col min="509" max="509" width="12.5703125" style="54" customWidth="1"/>
    <col min="510" max="510" width="15.28515625" style="54" bestFit="1" customWidth="1"/>
    <col min="511" max="518" width="12.7109375" style="54" bestFit="1" customWidth="1"/>
    <col min="519" max="519" width="13.7109375" style="54" bestFit="1" customWidth="1"/>
    <col min="520" max="524" width="0" style="54" hidden="1" customWidth="1"/>
    <col min="525" max="525" width="15.28515625" style="54" bestFit="1" customWidth="1"/>
    <col min="526" max="526" width="10.140625" style="54" bestFit="1" customWidth="1"/>
    <col min="527" max="759" width="9.140625" style="54"/>
    <col min="760" max="761" width="2.7109375" style="54" customWidth="1"/>
    <col min="762" max="762" width="43" style="54" customWidth="1"/>
    <col min="763" max="764" width="12.7109375" style="54" bestFit="1" customWidth="1"/>
    <col min="765" max="765" width="12.5703125" style="54" customWidth="1"/>
    <col min="766" max="766" width="15.28515625" style="54" bestFit="1" customWidth="1"/>
    <col min="767" max="774" width="12.7109375" style="54" bestFit="1" customWidth="1"/>
    <col min="775" max="775" width="13.7109375" style="54" bestFit="1" customWidth="1"/>
    <col min="776" max="780" width="0" style="54" hidden="1" customWidth="1"/>
    <col min="781" max="781" width="15.28515625" style="54" bestFit="1" customWidth="1"/>
    <col min="782" max="782" width="10.140625" style="54" bestFit="1" customWidth="1"/>
    <col min="783" max="1015" width="9.140625" style="54"/>
    <col min="1016" max="1017" width="2.7109375" style="54" customWidth="1"/>
    <col min="1018" max="1018" width="43" style="54" customWidth="1"/>
    <col min="1019" max="1020" width="12.7109375" style="54" bestFit="1" customWidth="1"/>
    <col min="1021" max="1021" width="12.5703125" style="54" customWidth="1"/>
    <col min="1022" max="1022" width="15.28515625" style="54" bestFit="1" customWidth="1"/>
    <col min="1023" max="1030" width="12.7109375" style="54" bestFit="1" customWidth="1"/>
    <col min="1031" max="1031" width="13.7109375" style="54" bestFit="1" customWidth="1"/>
    <col min="1032" max="1036" width="0" style="54" hidden="1" customWidth="1"/>
    <col min="1037" max="1037" width="15.28515625" style="54" bestFit="1" customWidth="1"/>
    <col min="1038" max="1038" width="10.140625" style="54" bestFit="1" customWidth="1"/>
    <col min="1039" max="1271" width="9.140625" style="54"/>
    <col min="1272" max="1273" width="2.7109375" style="54" customWidth="1"/>
    <col min="1274" max="1274" width="43" style="54" customWidth="1"/>
    <col min="1275" max="1276" width="12.7109375" style="54" bestFit="1" customWidth="1"/>
    <col min="1277" max="1277" width="12.5703125" style="54" customWidth="1"/>
    <col min="1278" max="1278" width="15.28515625" style="54" bestFit="1" customWidth="1"/>
    <col min="1279" max="1286" width="12.7109375" style="54" bestFit="1" customWidth="1"/>
    <col min="1287" max="1287" width="13.7109375" style="54" bestFit="1" customWidth="1"/>
    <col min="1288" max="1292" width="0" style="54" hidden="1" customWidth="1"/>
    <col min="1293" max="1293" width="15.28515625" style="54" bestFit="1" customWidth="1"/>
    <col min="1294" max="1294" width="10.140625" style="54" bestFit="1" customWidth="1"/>
    <col min="1295" max="1527" width="9.140625" style="54"/>
    <col min="1528" max="1529" width="2.7109375" style="54" customWidth="1"/>
    <col min="1530" max="1530" width="43" style="54" customWidth="1"/>
    <col min="1531" max="1532" width="12.7109375" style="54" bestFit="1" customWidth="1"/>
    <col min="1533" max="1533" width="12.5703125" style="54" customWidth="1"/>
    <col min="1534" max="1534" width="15.28515625" style="54" bestFit="1" customWidth="1"/>
    <col min="1535" max="1542" width="12.7109375" style="54" bestFit="1" customWidth="1"/>
    <col min="1543" max="1543" width="13.7109375" style="54" bestFit="1" customWidth="1"/>
    <col min="1544" max="1548" width="0" style="54" hidden="1" customWidth="1"/>
    <col min="1549" max="1549" width="15.28515625" style="54" bestFit="1" customWidth="1"/>
    <col min="1550" max="1550" width="10.140625" style="54" bestFit="1" customWidth="1"/>
    <col min="1551" max="1783" width="9.140625" style="54"/>
    <col min="1784" max="1785" width="2.7109375" style="54" customWidth="1"/>
    <col min="1786" max="1786" width="43" style="54" customWidth="1"/>
    <col min="1787" max="1788" width="12.7109375" style="54" bestFit="1" customWidth="1"/>
    <col min="1789" max="1789" width="12.5703125" style="54" customWidth="1"/>
    <col min="1790" max="1790" width="15.28515625" style="54" bestFit="1" customWidth="1"/>
    <col min="1791" max="1798" width="12.7109375" style="54" bestFit="1" customWidth="1"/>
    <col min="1799" max="1799" width="13.7109375" style="54" bestFit="1" customWidth="1"/>
    <col min="1800" max="1804" width="0" style="54" hidden="1" customWidth="1"/>
    <col min="1805" max="1805" width="15.28515625" style="54" bestFit="1" customWidth="1"/>
    <col min="1806" max="1806" width="10.140625" style="54" bestFit="1" customWidth="1"/>
    <col min="1807" max="2039" width="9.140625" style="54"/>
    <col min="2040" max="2041" width="2.7109375" style="54" customWidth="1"/>
    <col min="2042" max="2042" width="43" style="54" customWidth="1"/>
    <col min="2043" max="2044" width="12.7109375" style="54" bestFit="1" customWidth="1"/>
    <col min="2045" max="2045" width="12.5703125" style="54" customWidth="1"/>
    <col min="2046" max="2046" width="15.28515625" style="54" bestFit="1" customWidth="1"/>
    <col min="2047" max="2054" width="12.7109375" style="54" bestFit="1" customWidth="1"/>
    <col min="2055" max="2055" width="13.7109375" style="54" bestFit="1" customWidth="1"/>
    <col min="2056" max="2060" width="0" style="54" hidden="1" customWidth="1"/>
    <col min="2061" max="2061" width="15.28515625" style="54" bestFit="1" customWidth="1"/>
    <col min="2062" max="2062" width="10.140625" style="54" bestFit="1" customWidth="1"/>
    <col min="2063" max="2295" width="9.140625" style="54"/>
    <col min="2296" max="2297" width="2.7109375" style="54" customWidth="1"/>
    <col min="2298" max="2298" width="43" style="54" customWidth="1"/>
    <col min="2299" max="2300" width="12.7109375" style="54" bestFit="1" customWidth="1"/>
    <col min="2301" max="2301" width="12.5703125" style="54" customWidth="1"/>
    <col min="2302" max="2302" width="15.28515625" style="54" bestFit="1" customWidth="1"/>
    <col min="2303" max="2310" width="12.7109375" style="54" bestFit="1" customWidth="1"/>
    <col min="2311" max="2311" width="13.7109375" style="54" bestFit="1" customWidth="1"/>
    <col min="2312" max="2316" width="0" style="54" hidden="1" customWidth="1"/>
    <col min="2317" max="2317" width="15.28515625" style="54" bestFit="1" customWidth="1"/>
    <col min="2318" max="2318" width="10.140625" style="54" bestFit="1" customWidth="1"/>
    <col min="2319" max="2551" width="9.140625" style="54"/>
    <col min="2552" max="2553" width="2.7109375" style="54" customWidth="1"/>
    <col min="2554" max="2554" width="43" style="54" customWidth="1"/>
    <col min="2555" max="2556" width="12.7109375" style="54" bestFit="1" customWidth="1"/>
    <col min="2557" max="2557" width="12.5703125" style="54" customWidth="1"/>
    <col min="2558" max="2558" width="15.28515625" style="54" bestFit="1" customWidth="1"/>
    <col min="2559" max="2566" width="12.7109375" style="54" bestFit="1" customWidth="1"/>
    <col min="2567" max="2567" width="13.7109375" style="54" bestFit="1" customWidth="1"/>
    <col min="2568" max="2572" width="0" style="54" hidden="1" customWidth="1"/>
    <col min="2573" max="2573" width="15.28515625" style="54" bestFit="1" customWidth="1"/>
    <col min="2574" max="2574" width="10.140625" style="54" bestFit="1" customWidth="1"/>
    <col min="2575" max="2807" width="9.140625" style="54"/>
    <col min="2808" max="2809" width="2.7109375" style="54" customWidth="1"/>
    <col min="2810" max="2810" width="43" style="54" customWidth="1"/>
    <col min="2811" max="2812" width="12.7109375" style="54" bestFit="1" customWidth="1"/>
    <col min="2813" max="2813" width="12.5703125" style="54" customWidth="1"/>
    <col min="2814" max="2814" width="15.28515625" style="54" bestFit="1" customWidth="1"/>
    <col min="2815" max="2822" width="12.7109375" style="54" bestFit="1" customWidth="1"/>
    <col min="2823" max="2823" width="13.7109375" style="54" bestFit="1" customWidth="1"/>
    <col min="2824" max="2828" width="0" style="54" hidden="1" customWidth="1"/>
    <col min="2829" max="2829" width="15.28515625" style="54" bestFit="1" customWidth="1"/>
    <col min="2830" max="2830" width="10.140625" style="54" bestFit="1" customWidth="1"/>
    <col min="2831" max="3063" width="9.140625" style="54"/>
    <col min="3064" max="3065" width="2.7109375" style="54" customWidth="1"/>
    <col min="3066" max="3066" width="43" style="54" customWidth="1"/>
    <col min="3067" max="3068" width="12.7109375" style="54" bestFit="1" customWidth="1"/>
    <col min="3069" max="3069" width="12.5703125" style="54" customWidth="1"/>
    <col min="3070" max="3070" width="15.28515625" style="54" bestFit="1" customWidth="1"/>
    <col min="3071" max="3078" width="12.7109375" style="54" bestFit="1" customWidth="1"/>
    <col min="3079" max="3079" width="13.7109375" style="54" bestFit="1" customWidth="1"/>
    <col min="3080" max="3084" width="0" style="54" hidden="1" customWidth="1"/>
    <col min="3085" max="3085" width="15.28515625" style="54" bestFit="1" customWidth="1"/>
    <col min="3086" max="3086" width="10.140625" style="54" bestFit="1" customWidth="1"/>
    <col min="3087" max="3319" width="9.140625" style="54"/>
    <col min="3320" max="3321" width="2.7109375" style="54" customWidth="1"/>
    <col min="3322" max="3322" width="43" style="54" customWidth="1"/>
    <col min="3323" max="3324" width="12.7109375" style="54" bestFit="1" customWidth="1"/>
    <col min="3325" max="3325" width="12.5703125" style="54" customWidth="1"/>
    <col min="3326" max="3326" width="15.28515625" style="54" bestFit="1" customWidth="1"/>
    <col min="3327" max="3334" width="12.7109375" style="54" bestFit="1" customWidth="1"/>
    <col min="3335" max="3335" width="13.7109375" style="54" bestFit="1" customWidth="1"/>
    <col min="3336" max="3340" width="0" style="54" hidden="1" customWidth="1"/>
    <col min="3341" max="3341" width="15.28515625" style="54" bestFit="1" customWidth="1"/>
    <col min="3342" max="3342" width="10.140625" style="54" bestFit="1" customWidth="1"/>
    <col min="3343" max="3575" width="9.140625" style="54"/>
    <col min="3576" max="3577" width="2.7109375" style="54" customWidth="1"/>
    <col min="3578" max="3578" width="43" style="54" customWidth="1"/>
    <col min="3579" max="3580" width="12.7109375" style="54" bestFit="1" customWidth="1"/>
    <col min="3581" max="3581" width="12.5703125" style="54" customWidth="1"/>
    <col min="3582" max="3582" width="15.28515625" style="54" bestFit="1" customWidth="1"/>
    <col min="3583" max="3590" width="12.7109375" style="54" bestFit="1" customWidth="1"/>
    <col min="3591" max="3591" width="13.7109375" style="54" bestFit="1" customWidth="1"/>
    <col min="3592" max="3596" width="0" style="54" hidden="1" customWidth="1"/>
    <col min="3597" max="3597" width="15.28515625" style="54" bestFit="1" customWidth="1"/>
    <col min="3598" max="3598" width="10.140625" style="54" bestFit="1" customWidth="1"/>
    <col min="3599" max="3831" width="9.140625" style="54"/>
    <col min="3832" max="3833" width="2.7109375" style="54" customWidth="1"/>
    <col min="3834" max="3834" width="43" style="54" customWidth="1"/>
    <col min="3835" max="3836" width="12.7109375" style="54" bestFit="1" customWidth="1"/>
    <col min="3837" max="3837" width="12.5703125" style="54" customWidth="1"/>
    <col min="3838" max="3838" width="15.28515625" style="54" bestFit="1" customWidth="1"/>
    <col min="3839" max="3846" width="12.7109375" style="54" bestFit="1" customWidth="1"/>
    <col min="3847" max="3847" width="13.7109375" style="54" bestFit="1" customWidth="1"/>
    <col min="3848" max="3852" width="0" style="54" hidden="1" customWidth="1"/>
    <col min="3853" max="3853" width="15.28515625" style="54" bestFit="1" customWidth="1"/>
    <col min="3854" max="3854" width="10.140625" style="54" bestFit="1" customWidth="1"/>
    <col min="3855" max="4087" width="9.140625" style="54"/>
    <col min="4088" max="4089" width="2.7109375" style="54" customWidth="1"/>
    <col min="4090" max="4090" width="43" style="54" customWidth="1"/>
    <col min="4091" max="4092" width="12.7109375" style="54" bestFit="1" customWidth="1"/>
    <col min="4093" max="4093" width="12.5703125" style="54" customWidth="1"/>
    <col min="4094" max="4094" width="15.28515625" style="54" bestFit="1" customWidth="1"/>
    <col min="4095" max="4102" width="12.7109375" style="54" bestFit="1" customWidth="1"/>
    <col min="4103" max="4103" width="13.7109375" style="54" bestFit="1" customWidth="1"/>
    <col min="4104" max="4108" width="0" style="54" hidden="1" customWidth="1"/>
    <col min="4109" max="4109" width="15.28515625" style="54" bestFit="1" customWidth="1"/>
    <col min="4110" max="4110" width="10.140625" style="54" bestFit="1" customWidth="1"/>
    <col min="4111" max="4343" width="9.140625" style="54"/>
    <col min="4344" max="4345" width="2.7109375" style="54" customWidth="1"/>
    <col min="4346" max="4346" width="43" style="54" customWidth="1"/>
    <col min="4347" max="4348" width="12.7109375" style="54" bestFit="1" customWidth="1"/>
    <col min="4349" max="4349" width="12.5703125" style="54" customWidth="1"/>
    <col min="4350" max="4350" width="15.28515625" style="54" bestFit="1" customWidth="1"/>
    <col min="4351" max="4358" width="12.7109375" style="54" bestFit="1" customWidth="1"/>
    <col min="4359" max="4359" width="13.7109375" style="54" bestFit="1" customWidth="1"/>
    <col min="4360" max="4364" width="0" style="54" hidden="1" customWidth="1"/>
    <col min="4365" max="4365" width="15.28515625" style="54" bestFit="1" customWidth="1"/>
    <col min="4366" max="4366" width="10.140625" style="54" bestFit="1" customWidth="1"/>
    <col min="4367" max="4599" width="9.140625" style="54"/>
    <col min="4600" max="4601" width="2.7109375" style="54" customWidth="1"/>
    <col min="4602" max="4602" width="43" style="54" customWidth="1"/>
    <col min="4603" max="4604" width="12.7109375" style="54" bestFit="1" customWidth="1"/>
    <col min="4605" max="4605" width="12.5703125" style="54" customWidth="1"/>
    <col min="4606" max="4606" width="15.28515625" style="54" bestFit="1" customWidth="1"/>
    <col min="4607" max="4614" width="12.7109375" style="54" bestFit="1" customWidth="1"/>
    <col min="4615" max="4615" width="13.7109375" style="54" bestFit="1" customWidth="1"/>
    <col min="4616" max="4620" width="0" style="54" hidden="1" customWidth="1"/>
    <col min="4621" max="4621" width="15.28515625" style="54" bestFit="1" customWidth="1"/>
    <col min="4622" max="4622" width="10.140625" style="54" bestFit="1" customWidth="1"/>
    <col min="4623" max="4855" width="9.140625" style="54"/>
    <col min="4856" max="4857" width="2.7109375" style="54" customWidth="1"/>
    <col min="4858" max="4858" width="43" style="54" customWidth="1"/>
    <col min="4859" max="4860" width="12.7109375" style="54" bestFit="1" customWidth="1"/>
    <col min="4861" max="4861" width="12.5703125" style="54" customWidth="1"/>
    <col min="4862" max="4862" width="15.28515625" style="54" bestFit="1" customWidth="1"/>
    <col min="4863" max="4870" width="12.7109375" style="54" bestFit="1" customWidth="1"/>
    <col min="4871" max="4871" width="13.7109375" style="54" bestFit="1" customWidth="1"/>
    <col min="4872" max="4876" width="0" style="54" hidden="1" customWidth="1"/>
    <col min="4877" max="4877" width="15.28515625" style="54" bestFit="1" customWidth="1"/>
    <col min="4878" max="4878" width="10.140625" style="54" bestFit="1" customWidth="1"/>
    <col min="4879" max="5111" width="9.140625" style="54"/>
    <col min="5112" max="5113" width="2.7109375" style="54" customWidth="1"/>
    <col min="5114" max="5114" width="43" style="54" customWidth="1"/>
    <col min="5115" max="5116" width="12.7109375" style="54" bestFit="1" customWidth="1"/>
    <col min="5117" max="5117" width="12.5703125" style="54" customWidth="1"/>
    <col min="5118" max="5118" width="15.28515625" style="54" bestFit="1" customWidth="1"/>
    <col min="5119" max="5126" width="12.7109375" style="54" bestFit="1" customWidth="1"/>
    <col min="5127" max="5127" width="13.7109375" style="54" bestFit="1" customWidth="1"/>
    <col min="5128" max="5132" width="0" style="54" hidden="1" customWidth="1"/>
    <col min="5133" max="5133" width="15.28515625" style="54" bestFit="1" customWidth="1"/>
    <col min="5134" max="5134" width="10.140625" style="54" bestFit="1" customWidth="1"/>
    <col min="5135" max="5367" width="9.140625" style="54"/>
    <col min="5368" max="5369" width="2.7109375" style="54" customWidth="1"/>
    <col min="5370" max="5370" width="43" style="54" customWidth="1"/>
    <col min="5371" max="5372" width="12.7109375" style="54" bestFit="1" customWidth="1"/>
    <col min="5373" max="5373" width="12.5703125" style="54" customWidth="1"/>
    <col min="5374" max="5374" width="15.28515625" style="54" bestFit="1" customWidth="1"/>
    <col min="5375" max="5382" width="12.7109375" style="54" bestFit="1" customWidth="1"/>
    <col min="5383" max="5383" width="13.7109375" style="54" bestFit="1" customWidth="1"/>
    <col min="5384" max="5388" width="0" style="54" hidden="1" customWidth="1"/>
    <col min="5389" max="5389" width="15.28515625" style="54" bestFit="1" customWidth="1"/>
    <col min="5390" max="5390" width="10.140625" style="54" bestFit="1" customWidth="1"/>
    <col min="5391" max="5623" width="9.140625" style="54"/>
    <col min="5624" max="5625" width="2.7109375" style="54" customWidth="1"/>
    <col min="5626" max="5626" width="43" style="54" customWidth="1"/>
    <col min="5627" max="5628" width="12.7109375" style="54" bestFit="1" customWidth="1"/>
    <col min="5629" max="5629" width="12.5703125" style="54" customWidth="1"/>
    <col min="5630" max="5630" width="15.28515625" style="54" bestFit="1" customWidth="1"/>
    <col min="5631" max="5638" width="12.7109375" style="54" bestFit="1" customWidth="1"/>
    <col min="5639" max="5639" width="13.7109375" style="54" bestFit="1" customWidth="1"/>
    <col min="5640" max="5644" width="0" style="54" hidden="1" customWidth="1"/>
    <col min="5645" max="5645" width="15.28515625" style="54" bestFit="1" customWidth="1"/>
    <col min="5646" max="5646" width="10.140625" style="54" bestFit="1" customWidth="1"/>
    <col min="5647" max="5879" width="9.140625" style="54"/>
    <col min="5880" max="5881" width="2.7109375" style="54" customWidth="1"/>
    <col min="5882" max="5882" width="43" style="54" customWidth="1"/>
    <col min="5883" max="5884" width="12.7109375" style="54" bestFit="1" customWidth="1"/>
    <col min="5885" max="5885" width="12.5703125" style="54" customWidth="1"/>
    <col min="5886" max="5886" width="15.28515625" style="54" bestFit="1" customWidth="1"/>
    <col min="5887" max="5894" width="12.7109375" style="54" bestFit="1" customWidth="1"/>
    <col min="5895" max="5895" width="13.7109375" style="54" bestFit="1" customWidth="1"/>
    <col min="5896" max="5900" width="0" style="54" hidden="1" customWidth="1"/>
    <col min="5901" max="5901" width="15.28515625" style="54" bestFit="1" customWidth="1"/>
    <col min="5902" max="5902" width="10.140625" style="54" bestFit="1" customWidth="1"/>
    <col min="5903" max="6135" width="9.140625" style="54"/>
    <col min="6136" max="6137" width="2.7109375" style="54" customWidth="1"/>
    <col min="6138" max="6138" width="43" style="54" customWidth="1"/>
    <col min="6139" max="6140" width="12.7109375" style="54" bestFit="1" customWidth="1"/>
    <col min="6141" max="6141" width="12.5703125" style="54" customWidth="1"/>
    <col min="6142" max="6142" width="15.28515625" style="54" bestFit="1" customWidth="1"/>
    <col min="6143" max="6150" width="12.7109375" style="54" bestFit="1" customWidth="1"/>
    <col min="6151" max="6151" width="13.7109375" style="54" bestFit="1" customWidth="1"/>
    <col min="6152" max="6156" width="0" style="54" hidden="1" customWidth="1"/>
    <col min="6157" max="6157" width="15.28515625" style="54" bestFit="1" customWidth="1"/>
    <col min="6158" max="6158" width="10.140625" style="54" bestFit="1" customWidth="1"/>
    <col min="6159" max="6391" width="9.140625" style="54"/>
    <col min="6392" max="6393" width="2.7109375" style="54" customWidth="1"/>
    <col min="6394" max="6394" width="43" style="54" customWidth="1"/>
    <col min="6395" max="6396" width="12.7109375" style="54" bestFit="1" customWidth="1"/>
    <col min="6397" max="6397" width="12.5703125" style="54" customWidth="1"/>
    <col min="6398" max="6398" width="15.28515625" style="54" bestFit="1" customWidth="1"/>
    <col min="6399" max="6406" width="12.7109375" style="54" bestFit="1" customWidth="1"/>
    <col min="6407" max="6407" width="13.7109375" style="54" bestFit="1" customWidth="1"/>
    <col min="6408" max="6412" width="0" style="54" hidden="1" customWidth="1"/>
    <col min="6413" max="6413" width="15.28515625" style="54" bestFit="1" customWidth="1"/>
    <col min="6414" max="6414" width="10.140625" style="54" bestFit="1" customWidth="1"/>
    <col min="6415" max="6647" width="9.140625" style="54"/>
    <col min="6648" max="6649" width="2.7109375" style="54" customWidth="1"/>
    <col min="6650" max="6650" width="43" style="54" customWidth="1"/>
    <col min="6651" max="6652" width="12.7109375" style="54" bestFit="1" customWidth="1"/>
    <col min="6653" max="6653" width="12.5703125" style="54" customWidth="1"/>
    <col min="6654" max="6654" width="15.28515625" style="54" bestFit="1" customWidth="1"/>
    <col min="6655" max="6662" width="12.7109375" style="54" bestFit="1" customWidth="1"/>
    <col min="6663" max="6663" width="13.7109375" style="54" bestFit="1" customWidth="1"/>
    <col min="6664" max="6668" width="0" style="54" hidden="1" customWidth="1"/>
    <col min="6669" max="6669" width="15.28515625" style="54" bestFit="1" customWidth="1"/>
    <col min="6670" max="6670" width="10.140625" style="54" bestFit="1" customWidth="1"/>
    <col min="6671" max="6903" width="9.140625" style="54"/>
    <col min="6904" max="6905" width="2.7109375" style="54" customWidth="1"/>
    <col min="6906" max="6906" width="43" style="54" customWidth="1"/>
    <col min="6907" max="6908" width="12.7109375" style="54" bestFit="1" customWidth="1"/>
    <col min="6909" max="6909" width="12.5703125" style="54" customWidth="1"/>
    <col min="6910" max="6910" width="15.28515625" style="54" bestFit="1" customWidth="1"/>
    <col min="6911" max="6918" width="12.7109375" style="54" bestFit="1" customWidth="1"/>
    <col min="6919" max="6919" width="13.7109375" style="54" bestFit="1" customWidth="1"/>
    <col min="6920" max="6924" width="0" style="54" hidden="1" customWidth="1"/>
    <col min="6925" max="6925" width="15.28515625" style="54" bestFit="1" customWidth="1"/>
    <col min="6926" max="6926" width="10.140625" style="54" bestFit="1" customWidth="1"/>
    <col min="6927" max="7159" width="9.140625" style="54"/>
    <col min="7160" max="7161" width="2.7109375" style="54" customWidth="1"/>
    <col min="7162" max="7162" width="43" style="54" customWidth="1"/>
    <col min="7163" max="7164" width="12.7109375" style="54" bestFit="1" customWidth="1"/>
    <col min="7165" max="7165" width="12.5703125" style="54" customWidth="1"/>
    <col min="7166" max="7166" width="15.28515625" style="54" bestFit="1" customWidth="1"/>
    <col min="7167" max="7174" width="12.7109375" style="54" bestFit="1" customWidth="1"/>
    <col min="7175" max="7175" width="13.7109375" style="54" bestFit="1" customWidth="1"/>
    <col min="7176" max="7180" width="0" style="54" hidden="1" customWidth="1"/>
    <col min="7181" max="7181" width="15.28515625" style="54" bestFit="1" customWidth="1"/>
    <col min="7182" max="7182" width="10.140625" style="54" bestFit="1" customWidth="1"/>
    <col min="7183" max="7415" width="9.140625" style="54"/>
    <col min="7416" max="7417" width="2.7109375" style="54" customWidth="1"/>
    <col min="7418" max="7418" width="43" style="54" customWidth="1"/>
    <col min="7419" max="7420" width="12.7109375" style="54" bestFit="1" customWidth="1"/>
    <col min="7421" max="7421" width="12.5703125" style="54" customWidth="1"/>
    <col min="7422" max="7422" width="15.28515625" style="54" bestFit="1" customWidth="1"/>
    <col min="7423" max="7430" width="12.7109375" style="54" bestFit="1" customWidth="1"/>
    <col min="7431" max="7431" width="13.7109375" style="54" bestFit="1" customWidth="1"/>
    <col min="7432" max="7436" width="0" style="54" hidden="1" customWidth="1"/>
    <col min="7437" max="7437" width="15.28515625" style="54" bestFit="1" customWidth="1"/>
    <col min="7438" max="7438" width="10.140625" style="54" bestFit="1" customWidth="1"/>
    <col min="7439" max="7671" width="9.140625" style="54"/>
    <col min="7672" max="7673" width="2.7109375" style="54" customWidth="1"/>
    <col min="7674" max="7674" width="43" style="54" customWidth="1"/>
    <col min="7675" max="7676" width="12.7109375" style="54" bestFit="1" customWidth="1"/>
    <col min="7677" max="7677" width="12.5703125" style="54" customWidth="1"/>
    <col min="7678" max="7678" width="15.28515625" style="54" bestFit="1" customWidth="1"/>
    <col min="7679" max="7686" width="12.7109375" style="54" bestFit="1" customWidth="1"/>
    <col min="7687" max="7687" width="13.7109375" style="54" bestFit="1" customWidth="1"/>
    <col min="7688" max="7692" width="0" style="54" hidden="1" customWidth="1"/>
    <col min="7693" max="7693" width="15.28515625" style="54" bestFit="1" customWidth="1"/>
    <col min="7694" max="7694" width="10.140625" style="54" bestFit="1" customWidth="1"/>
    <col min="7695" max="7927" width="9.140625" style="54"/>
    <col min="7928" max="7929" width="2.7109375" style="54" customWidth="1"/>
    <col min="7930" max="7930" width="43" style="54" customWidth="1"/>
    <col min="7931" max="7932" width="12.7109375" style="54" bestFit="1" customWidth="1"/>
    <col min="7933" max="7933" width="12.5703125" style="54" customWidth="1"/>
    <col min="7934" max="7934" width="15.28515625" style="54" bestFit="1" customWidth="1"/>
    <col min="7935" max="7942" width="12.7109375" style="54" bestFit="1" customWidth="1"/>
    <col min="7943" max="7943" width="13.7109375" style="54" bestFit="1" customWidth="1"/>
    <col min="7944" max="7948" width="0" style="54" hidden="1" customWidth="1"/>
    <col min="7949" max="7949" width="15.28515625" style="54" bestFit="1" customWidth="1"/>
    <col min="7950" max="7950" width="10.140625" style="54" bestFit="1" customWidth="1"/>
    <col min="7951" max="8183" width="9.140625" style="54"/>
    <col min="8184" max="8185" width="2.7109375" style="54" customWidth="1"/>
    <col min="8186" max="8186" width="43" style="54" customWidth="1"/>
    <col min="8187" max="8188" width="12.7109375" style="54" bestFit="1" customWidth="1"/>
    <col min="8189" max="8189" width="12.5703125" style="54" customWidth="1"/>
    <col min="8190" max="8190" width="15.28515625" style="54" bestFit="1" customWidth="1"/>
    <col min="8191" max="8198" width="12.7109375" style="54" bestFit="1" customWidth="1"/>
    <col min="8199" max="8199" width="13.7109375" style="54" bestFit="1" customWidth="1"/>
    <col min="8200" max="8204" width="0" style="54" hidden="1" customWidth="1"/>
    <col min="8205" max="8205" width="15.28515625" style="54" bestFit="1" customWidth="1"/>
    <col min="8206" max="8206" width="10.140625" style="54" bestFit="1" customWidth="1"/>
    <col min="8207" max="8439" width="9.140625" style="54"/>
    <col min="8440" max="8441" width="2.7109375" style="54" customWidth="1"/>
    <col min="8442" max="8442" width="43" style="54" customWidth="1"/>
    <col min="8443" max="8444" width="12.7109375" style="54" bestFit="1" customWidth="1"/>
    <col min="8445" max="8445" width="12.5703125" style="54" customWidth="1"/>
    <col min="8446" max="8446" width="15.28515625" style="54" bestFit="1" customWidth="1"/>
    <col min="8447" max="8454" width="12.7109375" style="54" bestFit="1" customWidth="1"/>
    <col min="8455" max="8455" width="13.7109375" style="54" bestFit="1" customWidth="1"/>
    <col min="8456" max="8460" width="0" style="54" hidden="1" customWidth="1"/>
    <col min="8461" max="8461" width="15.28515625" style="54" bestFit="1" customWidth="1"/>
    <col min="8462" max="8462" width="10.140625" style="54" bestFit="1" customWidth="1"/>
    <col min="8463" max="8695" width="9.140625" style="54"/>
    <col min="8696" max="8697" width="2.7109375" style="54" customWidth="1"/>
    <col min="8698" max="8698" width="43" style="54" customWidth="1"/>
    <col min="8699" max="8700" width="12.7109375" style="54" bestFit="1" customWidth="1"/>
    <col min="8701" max="8701" width="12.5703125" style="54" customWidth="1"/>
    <col min="8702" max="8702" width="15.28515625" style="54" bestFit="1" customWidth="1"/>
    <col min="8703" max="8710" width="12.7109375" style="54" bestFit="1" customWidth="1"/>
    <col min="8711" max="8711" width="13.7109375" style="54" bestFit="1" customWidth="1"/>
    <col min="8712" max="8716" width="0" style="54" hidden="1" customWidth="1"/>
    <col min="8717" max="8717" width="15.28515625" style="54" bestFit="1" customWidth="1"/>
    <col min="8718" max="8718" width="10.140625" style="54" bestFit="1" customWidth="1"/>
    <col min="8719" max="8951" width="9.140625" style="54"/>
    <col min="8952" max="8953" width="2.7109375" style="54" customWidth="1"/>
    <col min="8954" max="8954" width="43" style="54" customWidth="1"/>
    <col min="8955" max="8956" width="12.7109375" style="54" bestFit="1" customWidth="1"/>
    <col min="8957" max="8957" width="12.5703125" style="54" customWidth="1"/>
    <col min="8958" max="8958" width="15.28515625" style="54" bestFit="1" customWidth="1"/>
    <col min="8959" max="8966" width="12.7109375" style="54" bestFit="1" customWidth="1"/>
    <col min="8967" max="8967" width="13.7109375" style="54" bestFit="1" customWidth="1"/>
    <col min="8968" max="8972" width="0" style="54" hidden="1" customWidth="1"/>
    <col min="8973" max="8973" width="15.28515625" style="54" bestFit="1" customWidth="1"/>
    <col min="8974" max="8974" width="10.140625" style="54" bestFit="1" customWidth="1"/>
    <col min="8975" max="9207" width="9.140625" style="54"/>
    <col min="9208" max="9209" width="2.7109375" style="54" customWidth="1"/>
    <col min="9210" max="9210" width="43" style="54" customWidth="1"/>
    <col min="9211" max="9212" width="12.7109375" style="54" bestFit="1" customWidth="1"/>
    <col min="9213" max="9213" width="12.5703125" style="54" customWidth="1"/>
    <col min="9214" max="9214" width="15.28515625" style="54" bestFit="1" customWidth="1"/>
    <col min="9215" max="9222" width="12.7109375" style="54" bestFit="1" customWidth="1"/>
    <col min="9223" max="9223" width="13.7109375" style="54" bestFit="1" customWidth="1"/>
    <col min="9224" max="9228" width="0" style="54" hidden="1" customWidth="1"/>
    <col min="9229" max="9229" width="15.28515625" style="54" bestFit="1" customWidth="1"/>
    <col min="9230" max="9230" width="10.140625" style="54" bestFit="1" customWidth="1"/>
    <col min="9231" max="9463" width="9.140625" style="54"/>
    <col min="9464" max="9465" width="2.7109375" style="54" customWidth="1"/>
    <col min="9466" max="9466" width="43" style="54" customWidth="1"/>
    <col min="9467" max="9468" width="12.7109375" style="54" bestFit="1" customWidth="1"/>
    <col min="9469" max="9469" width="12.5703125" style="54" customWidth="1"/>
    <col min="9470" max="9470" width="15.28515625" style="54" bestFit="1" customWidth="1"/>
    <col min="9471" max="9478" width="12.7109375" style="54" bestFit="1" customWidth="1"/>
    <col min="9479" max="9479" width="13.7109375" style="54" bestFit="1" customWidth="1"/>
    <col min="9480" max="9484" width="0" style="54" hidden="1" customWidth="1"/>
    <col min="9485" max="9485" width="15.28515625" style="54" bestFit="1" customWidth="1"/>
    <col min="9486" max="9486" width="10.140625" style="54" bestFit="1" customWidth="1"/>
    <col min="9487" max="9719" width="9.140625" style="54"/>
    <col min="9720" max="9721" width="2.7109375" style="54" customWidth="1"/>
    <col min="9722" max="9722" width="43" style="54" customWidth="1"/>
    <col min="9723" max="9724" width="12.7109375" style="54" bestFit="1" customWidth="1"/>
    <col min="9725" max="9725" width="12.5703125" style="54" customWidth="1"/>
    <col min="9726" max="9726" width="15.28515625" style="54" bestFit="1" customWidth="1"/>
    <col min="9727" max="9734" width="12.7109375" style="54" bestFit="1" customWidth="1"/>
    <col min="9735" max="9735" width="13.7109375" style="54" bestFit="1" customWidth="1"/>
    <col min="9736" max="9740" width="0" style="54" hidden="1" customWidth="1"/>
    <col min="9741" max="9741" width="15.28515625" style="54" bestFit="1" customWidth="1"/>
    <col min="9742" max="9742" width="10.140625" style="54" bestFit="1" customWidth="1"/>
    <col min="9743" max="9975" width="9.140625" style="54"/>
    <col min="9976" max="9977" width="2.7109375" style="54" customWidth="1"/>
    <col min="9978" max="9978" width="43" style="54" customWidth="1"/>
    <col min="9979" max="9980" width="12.7109375" style="54" bestFit="1" customWidth="1"/>
    <col min="9981" max="9981" width="12.5703125" style="54" customWidth="1"/>
    <col min="9982" max="9982" width="15.28515625" style="54" bestFit="1" customWidth="1"/>
    <col min="9983" max="9990" width="12.7109375" style="54" bestFit="1" customWidth="1"/>
    <col min="9991" max="9991" width="13.7109375" style="54" bestFit="1" customWidth="1"/>
    <col min="9992" max="9996" width="0" style="54" hidden="1" customWidth="1"/>
    <col min="9997" max="9997" width="15.28515625" style="54" bestFit="1" customWidth="1"/>
    <col min="9998" max="9998" width="10.140625" style="54" bestFit="1" customWidth="1"/>
    <col min="9999" max="10231" width="9.140625" style="54"/>
    <col min="10232" max="10233" width="2.7109375" style="54" customWidth="1"/>
    <col min="10234" max="10234" width="43" style="54" customWidth="1"/>
    <col min="10235" max="10236" width="12.7109375" style="54" bestFit="1" customWidth="1"/>
    <col min="10237" max="10237" width="12.5703125" style="54" customWidth="1"/>
    <col min="10238" max="10238" width="15.28515625" style="54" bestFit="1" customWidth="1"/>
    <col min="10239" max="10246" width="12.7109375" style="54" bestFit="1" customWidth="1"/>
    <col min="10247" max="10247" width="13.7109375" style="54" bestFit="1" customWidth="1"/>
    <col min="10248" max="10252" width="0" style="54" hidden="1" customWidth="1"/>
    <col min="10253" max="10253" width="15.28515625" style="54" bestFit="1" customWidth="1"/>
    <col min="10254" max="10254" width="10.140625" style="54" bestFit="1" customWidth="1"/>
    <col min="10255" max="10487" width="9.140625" style="54"/>
    <col min="10488" max="10489" width="2.7109375" style="54" customWidth="1"/>
    <col min="10490" max="10490" width="43" style="54" customWidth="1"/>
    <col min="10491" max="10492" width="12.7109375" style="54" bestFit="1" customWidth="1"/>
    <col min="10493" max="10493" width="12.5703125" style="54" customWidth="1"/>
    <col min="10494" max="10494" width="15.28515625" style="54" bestFit="1" customWidth="1"/>
    <col min="10495" max="10502" width="12.7109375" style="54" bestFit="1" customWidth="1"/>
    <col min="10503" max="10503" width="13.7109375" style="54" bestFit="1" customWidth="1"/>
    <col min="10504" max="10508" width="0" style="54" hidden="1" customWidth="1"/>
    <col min="10509" max="10509" width="15.28515625" style="54" bestFit="1" customWidth="1"/>
    <col min="10510" max="10510" width="10.140625" style="54" bestFit="1" customWidth="1"/>
    <col min="10511" max="10743" width="9.140625" style="54"/>
    <col min="10744" max="10745" width="2.7109375" style="54" customWidth="1"/>
    <col min="10746" max="10746" width="43" style="54" customWidth="1"/>
    <col min="10747" max="10748" width="12.7109375" style="54" bestFit="1" customWidth="1"/>
    <col min="10749" max="10749" width="12.5703125" style="54" customWidth="1"/>
    <col min="10750" max="10750" width="15.28515625" style="54" bestFit="1" customWidth="1"/>
    <col min="10751" max="10758" width="12.7109375" style="54" bestFit="1" customWidth="1"/>
    <col min="10759" max="10759" width="13.7109375" style="54" bestFit="1" customWidth="1"/>
    <col min="10760" max="10764" width="0" style="54" hidden="1" customWidth="1"/>
    <col min="10765" max="10765" width="15.28515625" style="54" bestFit="1" customWidth="1"/>
    <col min="10766" max="10766" width="10.140625" style="54" bestFit="1" customWidth="1"/>
    <col min="10767" max="10999" width="9.140625" style="54"/>
    <col min="11000" max="11001" width="2.7109375" style="54" customWidth="1"/>
    <col min="11002" max="11002" width="43" style="54" customWidth="1"/>
    <col min="11003" max="11004" width="12.7109375" style="54" bestFit="1" customWidth="1"/>
    <col min="11005" max="11005" width="12.5703125" style="54" customWidth="1"/>
    <col min="11006" max="11006" width="15.28515625" style="54" bestFit="1" customWidth="1"/>
    <col min="11007" max="11014" width="12.7109375" style="54" bestFit="1" customWidth="1"/>
    <col min="11015" max="11015" width="13.7109375" style="54" bestFit="1" customWidth="1"/>
    <col min="11016" max="11020" width="0" style="54" hidden="1" customWidth="1"/>
    <col min="11021" max="11021" width="15.28515625" style="54" bestFit="1" customWidth="1"/>
    <col min="11022" max="11022" width="10.140625" style="54" bestFit="1" customWidth="1"/>
    <col min="11023" max="11255" width="9.140625" style="54"/>
    <col min="11256" max="11257" width="2.7109375" style="54" customWidth="1"/>
    <col min="11258" max="11258" width="43" style="54" customWidth="1"/>
    <col min="11259" max="11260" width="12.7109375" style="54" bestFit="1" customWidth="1"/>
    <col min="11261" max="11261" width="12.5703125" style="54" customWidth="1"/>
    <col min="11262" max="11262" width="15.28515625" style="54" bestFit="1" customWidth="1"/>
    <col min="11263" max="11270" width="12.7109375" style="54" bestFit="1" customWidth="1"/>
    <col min="11271" max="11271" width="13.7109375" style="54" bestFit="1" customWidth="1"/>
    <col min="11272" max="11276" width="0" style="54" hidden="1" customWidth="1"/>
    <col min="11277" max="11277" width="15.28515625" style="54" bestFit="1" customWidth="1"/>
    <col min="11278" max="11278" width="10.140625" style="54" bestFit="1" customWidth="1"/>
    <col min="11279" max="11511" width="9.140625" style="54"/>
    <col min="11512" max="11513" width="2.7109375" style="54" customWidth="1"/>
    <col min="11514" max="11514" width="43" style="54" customWidth="1"/>
    <col min="11515" max="11516" width="12.7109375" style="54" bestFit="1" customWidth="1"/>
    <col min="11517" max="11517" width="12.5703125" style="54" customWidth="1"/>
    <col min="11518" max="11518" width="15.28515625" style="54" bestFit="1" customWidth="1"/>
    <col min="11519" max="11526" width="12.7109375" style="54" bestFit="1" customWidth="1"/>
    <col min="11527" max="11527" width="13.7109375" style="54" bestFit="1" customWidth="1"/>
    <col min="11528" max="11532" width="0" style="54" hidden="1" customWidth="1"/>
    <col min="11533" max="11533" width="15.28515625" style="54" bestFit="1" customWidth="1"/>
    <col min="11534" max="11534" width="10.140625" style="54" bestFit="1" customWidth="1"/>
    <col min="11535" max="11767" width="9.140625" style="54"/>
    <col min="11768" max="11769" width="2.7109375" style="54" customWidth="1"/>
    <col min="11770" max="11770" width="43" style="54" customWidth="1"/>
    <col min="11771" max="11772" width="12.7109375" style="54" bestFit="1" customWidth="1"/>
    <col min="11773" max="11773" width="12.5703125" style="54" customWidth="1"/>
    <col min="11774" max="11774" width="15.28515625" style="54" bestFit="1" customWidth="1"/>
    <col min="11775" max="11782" width="12.7109375" style="54" bestFit="1" customWidth="1"/>
    <col min="11783" max="11783" width="13.7109375" style="54" bestFit="1" customWidth="1"/>
    <col min="11784" max="11788" width="0" style="54" hidden="1" customWidth="1"/>
    <col min="11789" max="11789" width="15.28515625" style="54" bestFit="1" customWidth="1"/>
    <col min="11790" max="11790" width="10.140625" style="54" bestFit="1" customWidth="1"/>
    <col min="11791" max="12023" width="9.140625" style="54"/>
    <col min="12024" max="12025" width="2.7109375" style="54" customWidth="1"/>
    <col min="12026" max="12026" width="43" style="54" customWidth="1"/>
    <col min="12027" max="12028" width="12.7109375" style="54" bestFit="1" customWidth="1"/>
    <col min="12029" max="12029" width="12.5703125" style="54" customWidth="1"/>
    <col min="12030" max="12030" width="15.28515625" style="54" bestFit="1" customWidth="1"/>
    <col min="12031" max="12038" width="12.7109375" style="54" bestFit="1" customWidth="1"/>
    <col min="12039" max="12039" width="13.7109375" style="54" bestFit="1" customWidth="1"/>
    <col min="12040" max="12044" width="0" style="54" hidden="1" customWidth="1"/>
    <col min="12045" max="12045" width="15.28515625" style="54" bestFit="1" customWidth="1"/>
    <col min="12046" max="12046" width="10.140625" style="54" bestFit="1" customWidth="1"/>
    <col min="12047" max="12279" width="9.140625" style="54"/>
    <col min="12280" max="12281" width="2.7109375" style="54" customWidth="1"/>
    <col min="12282" max="12282" width="43" style="54" customWidth="1"/>
    <col min="12283" max="12284" width="12.7109375" style="54" bestFit="1" customWidth="1"/>
    <col min="12285" max="12285" width="12.5703125" style="54" customWidth="1"/>
    <col min="12286" max="12286" width="15.28515625" style="54" bestFit="1" customWidth="1"/>
    <col min="12287" max="12294" width="12.7109375" style="54" bestFit="1" customWidth="1"/>
    <col min="12295" max="12295" width="13.7109375" style="54" bestFit="1" customWidth="1"/>
    <col min="12296" max="12300" width="0" style="54" hidden="1" customWidth="1"/>
    <col min="12301" max="12301" width="15.28515625" style="54" bestFit="1" customWidth="1"/>
    <col min="12302" max="12302" width="10.140625" style="54" bestFit="1" customWidth="1"/>
    <col min="12303" max="12535" width="9.140625" style="54"/>
    <col min="12536" max="12537" width="2.7109375" style="54" customWidth="1"/>
    <col min="12538" max="12538" width="43" style="54" customWidth="1"/>
    <col min="12539" max="12540" width="12.7109375" style="54" bestFit="1" customWidth="1"/>
    <col min="12541" max="12541" width="12.5703125" style="54" customWidth="1"/>
    <col min="12542" max="12542" width="15.28515625" style="54" bestFit="1" customWidth="1"/>
    <col min="12543" max="12550" width="12.7109375" style="54" bestFit="1" customWidth="1"/>
    <col min="12551" max="12551" width="13.7109375" style="54" bestFit="1" customWidth="1"/>
    <col min="12552" max="12556" width="0" style="54" hidden="1" customWidth="1"/>
    <col min="12557" max="12557" width="15.28515625" style="54" bestFit="1" customWidth="1"/>
    <col min="12558" max="12558" width="10.140625" style="54" bestFit="1" customWidth="1"/>
    <col min="12559" max="12791" width="9.140625" style="54"/>
    <col min="12792" max="12793" width="2.7109375" style="54" customWidth="1"/>
    <col min="12794" max="12794" width="43" style="54" customWidth="1"/>
    <col min="12795" max="12796" width="12.7109375" style="54" bestFit="1" customWidth="1"/>
    <col min="12797" max="12797" width="12.5703125" style="54" customWidth="1"/>
    <col min="12798" max="12798" width="15.28515625" style="54" bestFit="1" customWidth="1"/>
    <col min="12799" max="12806" width="12.7109375" style="54" bestFit="1" customWidth="1"/>
    <col min="12807" max="12807" width="13.7109375" style="54" bestFit="1" customWidth="1"/>
    <col min="12808" max="12812" width="0" style="54" hidden="1" customWidth="1"/>
    <col min="12813" max="12813" width="15.28515625" style="54" bestFit="1" customWidth="1"/>
    <col min="12814" max="12814" width="10.140625" style="54" bestFit="1" customWidth="1"/>
    <col min="12815" max="13047" width="9.140625" style="54"/>
    <col min="13048" max="13049" width="2.7109375" style="54" customWidth="1"/>
    <col min="13050" max="13050" width="43" style="54" customWidth="1"/>
    <col min="13051" max="13052" width="12.7109375" style="54" bestFit="1" customWidth="1"/>
    <col min="13053" max="13053" width="12.5703125" style="54" customWidth="1"/>
    <col min="13054" max="13054" width="15.28515625" style="54" bestFit="1" customWidth="1"/>
    <col min="13055" max="13062" width="12.7109375" style="54" bestFit="1" customWidth="1"/>
    <col min="13063" max="13063" width="13.7109375" style="54" bestFit="1" customWidth="1"/>
    <col min="13064" max="13068" width="0" style="54" hidden="1" customWidth="1"/>
    <col min="13069" max="13069" width="15.28515625" style="54" bestFit="1" customWidth="1"/>
    <col min="13070" max="13070" width="10.140625" style="54" bestFit="1" customWidth="1"/>
    <col min="13071" max="13303" width="9.140625" style="54"/>
    <col min="13304" max="13305" width="2.7109375" style="54" customWidth="1"/>
    <col min="13306" max="13306" width="43" style="54" customWidth="1"/>
    <col min="13307" max="13308" width="12.7109375" style="54" bestFit="1" customWidth="1"/>
    <col min="13309" max="13309" width="12.5703125" style="54" customWidth="1"/>
    <col min="13310" max="13310" width="15.28515625" style="54" bestFit="1" customWidth="1"/>
    <col min="13311" max="13318" width="12.7109375" style="54" bestFit="1" customWidth="1"/>
    <col min="13319" max="13319" width="13.7109375" style="54" bestFit="1" customWidth="1"/>
    <col min="13320" max="13324" width="0" style="54" hidden="1" customWidth="1"/>
    <col min="13325" max="13325" width="15.28515625" style="54" bestFit="1" customWidth="1"/>
    <col min="13326" max="13326" width="10.140625" style="54" bestFit="1" customWidth="1"/>
    <col min="13327" max="13559" width="9.140625" style="54"/>
    <col min="13560" max="13561" width="2.7109375" style="54" customWidth="1"/>
    <col min="13562" max="13562" width="43" style="54" customWidth="1"/>
    <col min="13563" max="13564" width="12.7109375" style="54" bestFit="1" customWidth="1"/>
    <col min="13565" max="13565" width="12.5703125" style="54" customWidth="1"/>
    <col min="13566" max="13566" width="15.28515625" style="54" bestFit="1" customWidth="1"/>
    <col min="13567" max="13574" width="12.7109375" style="54" bestFit="1" customWidth="1"/>
    <col min="13575" max="13575" width="13.7109375" style="54" bestFit="1" customWidth="1"/>
    <col min="13576" max="13580" width="0" style="54" hidden="1" customWidth="1"/>
    <col min="13581" max="13581" width="15.28515625" style="54" bestFit="1" customWidth="1"/>
    <col min="13582" max="13582" width="10.140625" style="54" bestFit="1" customWidth="1"/>
    <col min="13583" max="13815" width="9.140625" style="54"/>
    <col min="13816" max="13817" width="2.7109375" style="54" customWidth="1"/>
    <col min="13818" max="13818" width="43" style="54" customWidth="1"/>
    <col min="13819" max="13820" width="12.7109375" style="54" bestFit="1" customWidth="1"/>
    <col min="13821" max="13821" width="12.5703125" style="54" customWidth="1"/>
    <col min="13822" max="13822" width="15.28515625" style="54" bestFit="1" customWidth="1"/>
    <col min="13823" max="13830" width="12.7109375" style="54" bestFit="1" customWidth="1"/>
    <col min="13831" max="13831" width="13.7109375" style="54" bestFit="1" customWidth="1"/>
    <col min="13832" max="13836" width="0" style="54" hidden="1" customWidth="1"/>
    <col min="13837" max="13837" width="15.28515625" style="54" bestFit="1" customWidth="1"/>
    <col min="13838" max="13838" width="10.140625" style="54" bestFit="1" customWidth="1"/>
    <col min="13839" max="14071" width="9.140625" style="54"/>
    <col min="14072" max="14073" width="2.7109375" style="54" customWidth="1"/>
    <col min="14074" max="14074" width="43" style="54" customWidth="1"/>
    <col min="14075" max="14076" width="12.7109375" style="54" bestFit="1" customWidth="1"/>
    <col min="14077" max="14077" width="12.5703125" style="54" customWidth="1"/>
    <col min="14078" max="14078" width="15.28515625" style="54" bestFit="1" customWidth="1"/>
    <col min="14079" max="14086" width="12.7109375" style="54" bestFit="1" customWidth="1"/>
    <col min="14087" max="14087" width="13.7109375" style="54" bestFit="1" customWidth="1"/>
    <col min="14088" max="14092" width="0" style="54" hidden="1" customWidth="1"/>
    <col min="14093" max="14093" width="15.28515625" style="54" bestFit="1" customWidth="1"/>
    <col min="14094" max="14094" width="10.140625" style="54" bestFit="1" customWidth="1"/>
    <col min="14095" max="14327" width="9.140625" style="54"/>
    <col min="14328" max="14329" width="2.7109375" style="54" customWidth="1"/>
    <col min="14330" max="14330" width="43" style="54" customWidth="1"/>
    <col min="14331" max="14332" width="12.7109375" style="54" bestFit="1" customWidth="1"/>
    <col min="14333" max="14333" width="12.5703125" style="54" customWidth="1"/>
    <col min="14334" max="14334" width="15.28515625" style="54" bestFit="1" customWidth="1"/>
    <col min="14335" max="14342" width="12.7109375" style="54" bestFit="1" customWidth="1"/>
    <col min="14343" max="14343" width="13.7109375" style="54" bestFit="1" customWidth="1"/>
    <col min="14344" max="14348" width="0" style="54" hidden="1" customWidth="1"/>
    <col min="14349" max="14349" width="15.28515625" style="54" bestFit="1" customWidth="1"/>
    <col min="14350" max="14350" width="10.140625" style="54" bestFit="1" customWidth="1"/>
    <col min="14351" max="14583" width="9.140625" style="54"/>
    <col min="14584" max="14585" width="2.7109375" style="54" customWidth="1"/>
    <col min="14586" max="14586" width="43" style="54" customWidth="1"/>
    <col min="14587" max="14588" width="12.7109375" style="54" bestFit="1" customWidth="1"/>
    <col min="14589" max="14589" width="12.5703125" style="54" customWidth="1"/>
    <col min="14590" max="14590" width="15.28515625" style="54" bestFit="1" customWidth="1"/>
    <col min="14591" max="14598" width="12.7109375" style="54" bestFit="1" customWidth="1"/>
    <col min="14599" max="14599" width="13.7109375" style="54" bestFit="1" customWidth="1"/>
    <col min="14600" max="14604" width="0" style="54" hidden="1" customWidth="1"/>
    <col min="14605" max="14605" width="15.28515625" style="54" bestFit="1" customWidth="1"/>
    <col min="14606" max="14606" width="10.140625" style="54" bestFit="1" customWidth="1"/>
    <col min="14607" max="14839" width="9.140625" style="54"/>
    <col min="14840" max="14841" width="2.7109375" style="54" customWidth="1"/>
    <col min="14842" max="14842" width="43" style="54" customWidth="1"/>
    <col min="14843" max="14844" width="12.7109375" style="54" bestFit="1" customWidth="1"/>
    <col min="14845" max="14845" width="12.5703125" style="54" customWidth="1"/>
    <col min="14846" max="14846" width="15.28515625" style="54" bestFit="1" customWidth="1"/>
    <col min="14847" max="14854" width="12.7109375" style="54" bestFit="1" customWidth="1"/>
    <col min="14855" max="14855" width="13.7109375" style="54" bestFit="1" customWidth="1"/>
    <col min="14856" max="14860" width="0" style="54" hidden="1" customWidth="1"/>
    <col min="14861" max="14861" width="15.28515625" style="54" bestFit="1" customWidth="1"/>
    <col min="14862" max="14862" width="10.140625" style="54" bestFit="1" customWidth="1"/>
    <col min="14863" max="15095" width="9.140625" style="54"/>
    <col min="15096" max="15097" width="2.7109375" style="54" customWidth="1"/>
    <col min="15098" max="15098" width="43" style="54" customWidth="1"/>
    <col min="15099" max="15100" width="12.7109375" style="54" bestFit="1" customWidth="1"/>
    <col min="15101" max="15101" width="12.5703125" style="54" customWidth="1"/>
    <col min="15102" max="15102" width="15.28515625" style="54" bestFit="1" customWidth="1"/>
    <col min="15103" max="15110" width="12.7109375" style="54" bestFit="1" customWidth="1"/>
    <col min="15111" max="15111" width="13.7109375" style="54" bestFit="1" customWidth="1"/>
    <col min="15112" max="15116" width="0" style="54" hidden="1" customWidth="1"/>
    <col min="15117" max="15117" width="15.28515625" style="54" bestFit="1" customWidth="1"/>
    <col min="15118" max="15118" width="10.140625" style="54" bestFit="1" customWidth="1"/>
    <col min="15119" max="15351" width="9.140625" style="54"/>
    <col min="15352" max="15353" width="2.7109375" style="54" customWidth="1"/>
    <col min="15354" max="15354" width="43" style="54" customWidth="1"/>
    <col min="15355" max="15356" width="12.7109375" style="54" bestFit="1" customWidth="1"/>
    <col min="15357" max="15357" width="12.5703125" style="54" customWidth="1"/>
    <col min="15358" max="15358" width="15.28515625" style="54" bestFit="1" customWidth="1"/>
    <col min="15359" max="15366" width="12.7109375" style="54" bestFit="1" customWidth="1"/>
    <col min="15367" max="15367" width="13.7109375" style="54" bestFit="1" customWidth="1"/>
    <col min="15368" max="15372" width="0" style="54" hidden="1" customWidth="1"/>
    <col min="15373" max="15373" width="15.28515625" style="54" bestFit="1" customWidth="1"/>
    <col min="15374" max="15374" width="10.140625" style="54" bestFit="1" customWidth="1"/>
    <col min="15375" max="15607" width="9.140625" style="54"/>
    <col min="15608" max="15609" width="2.7109375" style="54" customWidth="1"/>
    <col min="15610" max="15610" width="43" style="54" customWidth="1"/>
    <col min="15611" max="15612" width="12.7109375" style="54" bestFit="1" customWidth="1"/>
    <col min="15613" max="15613" width="12.5703125" style="54" customWidth="1"/>
    <col min="15614" max="15614" width="15.28515625" style="54" bestFit="1" customWidth="1"/>
    <col min="15615" max="15622" width="12.7109375" style="54" bestFit="1" customWidth="1"/>
    <col min="15623" max="15623" width="13.7109375" style="54" bestFit="1" customWidth="1"/>
    <col min="15624" max="15628" width="0" style="54" hidden="1" customWidth="1"/>
    <col min="15629" max="15629" width="15.28515625" style="54" bestFit="1" customWidth="1"/>
    <col min="15630" max="15630" width="10.140625" style="54" bestFit="1" customWidth="1"/>
    <col min="15631" max="15863" width="9.140625" style="54"/>
    <col min="15864" max="15865" width="2.7109375" style="54" customWidth="1"/>
    <col min="15866" max="15866" width="43" style="54" customWidth="1"/>
    <col min="15867" max="15868" width="12.7109375" style="54" bestFit="1" customWidth="1"/>
    <col min="15869" max="15869" width="12.5703125" style="54" customWidth="1"/>
    <col min="15870" max="15870" width="15.28515625" style="54" bestFit="1" customWidth="1"/>
    <col min="15871" max="15878" width="12.7109375" style="54" bestFit="1" customWidth="1"/>
    <col min="15879" max="15879" width="13.7109375" style="54" bestFit="1" customWidth="1"/>
    <col min="15880" max="15884" width="0" style="54" hidden="1" customWidth="1"/>
    <col min="15885" max="15885" width="15.28515625" style="54" bestFit="1" customWidth="1"/>
    <col min="15886" max="15886" width="10.140625" style="54" bestFit="1" customWidth="1"/>
    <col min="15887" max="16119" width="9.140625" style="54"/>
    <col min="16120" max="16121" width="2.7109375" style="54" customWidth="1"/>
    <col min="16122" max="16122" width="43" style="54" customWidth="1"/>
    <col min="16123" max="16124" width="12.7109375" style="54" bestFit="1" customWidth="1"/>
    <col min="16125" max="16125" width="12.5703125" style="54" customWidth="1"/>
    <col min="16126" max="16126" width="15.28515625" style="54" bestFit="1" customWidth="1"/>
    <col min="16127" max="16134" width="12.7109375" style="54" bestFit="1" customWidth="1"/>
    <col min="16135" max="16135" width="13.7109375" style="54" bestFit="1" customWidth="1"/>
    <col min="16136" max="16140" width="0" style="54" hidden="1" customWidth="1"/>
    <col min="16141" max="16141" width="15.28515625" style="54" bestFit="1" customWidth="1"/>
    <col min="16142" max="16142" width="10.140625" style="54" bestFit="1" customWidth="1"/>
    <col min="16143" max="16384" width="9.140625" style="54"/>
  </cols>
  <sheetData>
    <row r="1" spans="1:14" x14ac:dyDescent="0.2">
      <c r="A1" s="52"/>
      <c r="C1" s="52"/>
      <c r="D1" s="52"/>
      <c r="E1" s="52"/>
      <c r="F1" s="52"/>
      <c r="G1" s="52"/>
      <c r="H1" s="52"/>
      <c r="I1" s="52"/>
      <c r="J1" s="52"/>
    </row>
    <row r="2" spans="1:14" hidden="1" x14ac:dyDescent="0.2">
      <c r="A2" s="52"/>
      <c r="C2" s="52"/>
      <c r="D2" s="52"/>
      <c r="E2" s="52"/>
      <c r="F2" s="52"/>
      <c r="G2" s="52"/>
      <c r="H2" s="52"/>
      <c r="I2" s="52"/>
      <c r="J2" s="52"/>
    </row>
    <row r="3" spans="1:14" hidden="1" x14ac:dyDescent="0.2">
      <c r="A3" s="52"/>
      <c r="C3" s="52"/>
      <c r="D3" s="52"/>
      <c r="E3" s="52"/>
      <c r="F3" s="52"/>
      <c r="G3" s="52"/>
      <c r="H3" s="52"/>
      <c r="I3" s="52"/>
      <c r="J3" s="52"/>
    </row>
    <row r="4" spans="1:14" hidden="1" x14ac:dyDescent="0.2">
      <c r="A4" s="52"/>
      <c r="C4" s="52"/>
      <c r="D4" s="52"/>
      <c r="E4" s="52"/>
      <c r="F4" s="52"/>
      <c r="G4" s="52"/>
      <c r="H4" s="52"/>
      <c r="I4" s="52"/>
      <c r="J4" s="52"/>
    </row>
    <row r="5" spans="1:14" hidden="1" x14ac:dyDescent="0.2">
      <c r="A5" s="52"/>
      <c r="C5" s="52"/>
      <c r="D5" s="52"/>
      <c r="E5" s="52"/>
      <c r="F5" s="52"/>
      <c r="G5" s="52"/>
      <c r="H5" s="52"/>
      <c r="I5" s="52"/>
      <c r="J5" s="52"/>
    </row>
    <row r="6" spans="1:14" hidden="1" x14ac:dyDescent="0.2">
      <c r="A6" s="52"/>
      <c r="C6" s="52"/>
      <c r="D6" s="52"/>
      <c r="E6" s="52"/>
      <c r="F6" s="52"/>
      <c r="G6" s="52"/>
      <c r="H6" s="52"/>
      <c r="I6" s="52"/>
      <c r="J6" s="52"/>
    </row>
    <row r="7" spans="1:14" hidden="1" x14ac:dyDescent="0.2">
      <c r="A7" s="52"/>
      <c r="C7" s="52"/>
      <c r="D7" s="52"/>
      <c r="E7" s="52"/>
      <c r="F7" s="52"/>
      <c r="G7" s="52"/>
      <c r="H7" s="52"/>
      <c r="I7" s="52"/>
      <c r="J7" s="52"/>
    </row>
    <row r="8" spans="1:14" hidden="1" x14ac:dyDescent="0.2">
      <c r="A8" s="52"/>
      <c r="C8" s="52"/>
      <c r="D8" s="52"/>
      <c r="E8" s="52"/>
      <c r="F8" s="52"/>
      <c r="G8" s="52"/>
      <c r="H8" s="52"/>
      <c r="I8" s="52"/>
      <c r="J8" s="52"/>
    </row>
    <row r="9" spans="1:14" hidden="1" x14ac:dyDescent="0.2">
      <c r="A9" s="52"/>
      <c r="C9" s="52"/>
      <c r="D9" s="52"/>
      <c r="E9" s="52"/>
      <c r="F9" s="52"/>
      <c r="G9" s="52"/>
      <c r="H9" s="52"/>
      <c r="I9" s="52"/>
      <c r="J9" s="52"/>
    </row>
    <row r="10" spans="1:14" x14ac:dyDescent="0.2">
      <c r="A10" s="52"/>
      <c r="C10" s="52"/>
      <c r="D10" s="55"/>
      <c r="E10" s="55"/>
      <c r="F10" s="55"/>
      <c r="G10" s="56" t="s">
        <v>465</v>
      </c>
      <c r="H10" s="56" t="s">
        <v>417</v>
      </c>
      <c r="I10" s="52"/>
      <c r="J10" s="52"/>
    </row>
    <row r="11" spans="1:14" s="56" customFormat="1" x14ac:dyDescent="0.2">
      <c r="B11" s="57"/>
      <c r="D11" s="56" t="s">
        <v>418</v>
      </c>
      <c r="E11" s="56" t="s">
        <v>419</v>
      </c>
      <c r="F11" s="56" t="s">
        <v>420</v>
      </c>
      <c r="G11" s="56" t="s">
        <v>840</v>
      </c>
      <c r="H11" s="56" t="s">
        <v>421</v>
      </c>
      <c r="I11" s="56" t="s">
        <v>422</v>
      </c>
      <c r="J11" s="56" t="s">
        <v>423</v>
      </c>
    </row>
    <row r="12" spans="1:14" x14ac:dyDescent="0.2">
      <c r="A12" s="58" t="s">
        <v>424</v>
      </c>
      <c r="B12" s="59"/>
      <c r="C12" s="60"/>
      <c r="D12" s="61">
        <f t="shared" ref="D12:F12" si="0">D14+D23+D33+D53+D63+D77+D90</f>
        <v>21588723.019808851</v>
      </c>
      <c r="E12" s="61">
        <f t="shared" si="0"/>
        <v>21477383.975572139</v>
      </c>
      <c r="F12" s="61">
        <f t="shared" si="0"/>
        <v>36153532.570775241</v>
      </c>
      <c r="G12" s="61">
        <f>SUM(D12:F12)</f>
        <v>79219639.566156238</v>
      </c>
      <c r="H12" s="62">
        <f>H14+H33+H53</f>
        <v>112252000</v>
      </c>
      <c r="I12" s="62">
        <f>H12-G12</f>
        <v>33032360.433843762</v>
      </c>
      <c r="J12" s="62"/>
    </row>
    <row r="13" spans="1:14" x14ac:dyDescent="0.2">
      <c r="A13" s="63"/>
      <c r="C13" s="52"/>
      <c r="D13" s="64"/>
      <c r="E13" s="64"/>
      <c r="F13" s="64"/>
      <c r="G13" s="64"/>
      <c r="H13" s="62" t="s">
        <v>208</v>
      </c>
      <c r="I13" s="62"/>
      <c r="J13" s="62"/>
      <c r="M13" s="65"/>
    </row>
    <row r="14" spans="1:14" x14ac:dyDescent="0.2">
      <c r="A14" s="66"/>
      <c r="B14" s="67" t="s">
        <v>425</v>
      </c>
      <c r="C14" s="68"/>
      <c r="D14" s="69">
        <f t="shared" ref="D14:F14" si="1">SUM(D15:D21)</f>
        <v>11245887.789808854</v>
      </c>
      <c r="E14" s="69">
        <f t="shared" si="1"/>
        <v>10776014.055572141</v>
      </c>
      <c r="F14" s="69">
        <f t="shared" si="1"/>
        <v>10542835.760775238</v>
      </c>
      <c r="G14" s="69">
        <f>SUM(G15:G21)</f>
        <v>32564737.606156234</v>
      </c>
      <c r="H14" s="62">
        <v>54240000</v>
      </c>
      <c r="I14" s="62">
        <f>H14-G14</f>
        <v>21675262.393843766</v>
      </c>
      <c r="J14" s="62">
        <f>J19</f>
        <v>0.3996176695030193</v>
      </c>
      <c r="M14" s="70"/>
      <c r="N14" s="55"/>
    </row>
    <row r="15" spans="1:14" hidden="1" x14ac:dyDescent="0.2">
      <c r="A15" s="63"/>
      <c r="C15" s="71" t="s">
        <v>426</v>
      </c>
      <c r="D15" s="64"/>
      <c r="E15" s="64"/>
      <c r="F15" s="64"/>
      <c r="G15" s="64"/>
      <c r="H15" s="62"/>
      <c r="I15" s="62"/>
      <c r="J15" s="62"/>
      <c r="M15" s="65"/>
    </row>
    <row r="16" spans="1:14" hidden="1" x14ac:dyDescent="0.2">
      <c r="A16" s="63"/>
      <c r="C16" s="72"/>
      <c r="D16" s="64"/>
      <c r="E16" s="64"/>
      <c r="F16" s="64"/>
      <c r="G16" s="64"/>
      <c r="H16" s="62"/>
      <c r="I16" s="62"/>
      <c r="J16" s="62"/>
      <c r="M16" s="65"/>
    </row>
    <row r="17" spans="1:13" hidden="1" x14ac:dyDescent="0.2">
      <c r="A17" s="63"/>
      <c r="C17" s="71" t="s">
        <v>427</v>
      </c>
      <c r="D17" s="64"/>
      <c r="E17" s="64"/>
      <c r="F17" s="64"/>
      <c r="G17" s="64"/>
      <c r="H17" s="62"/>
      <c r="I17" s="62"/>
      <c r="J17" s="62"/>
      <c r="M17" s="65"/>
    </row>
    <row r="18" spans="1:13" hidden="1" x14ac:dyDescent="0.2">
      <c r="A18" s="63"/>
      <c r="C18" s="72"/>
      <c r="D18" s="64"/>
      <c r="E18" s="64"/>
      <c r="F18" s="64"/>
      <c r="G18" s="64"/>
      <c r="H18" s="62"/>
      <c r="I18" s="62"/>
      <c r="J18" s="62"/>
      <c r="M18" s="65"/>
    </row>
    <row r="19" spans="1:13" x14ac:dyDescent="0.2">
      <c r="A19" s="52"/>
      <c r="B19" s="63"/>
      <c r="C19" s="53" t="s">
        <v>428</v>
      </c>
      <c r="D19" s="73">
        <v>11245887.789808854</v>
      </c>
      <c r="E19" s="73">
        <v>10776014.055572141</v>
      </c>
      <c r="F19" s="73">
        <v>10542835.760775238</v>
      </c>
      <c r="G19" s="64">
        <f>SUM(D19:F19)</f>
        <v>32564737.606156234</v>
      </c>
      <c r="H19" s="74">
        <v>54240000</v>
      </c>
      <c r="I19" s="62">
        <f>H19-G19</f>
        <v>21675262.393843766</v>
      </c>
      <c r="J19" s="75">
        <f>I19/H19</f>
        <v>0.3996176695030193</v>
      </c>
      <c r="M19" s="65"/>
    </row>
    <row r="20" spans="1:13" hidden="1" x14ac:dyDescent="0.2">
      <c r="A20" s="52"/>
      <c r="B20" s="63"/>
      <c r="C20" s="53"/>
      <c r="D20" s="73"/>
      <c r="E20" s="73"/>
      <c r="F20" s="73"/>
      <c r="G20" s="64"/>
      <c r="H20" s="74"/>
      <c r="I20" s="62"/>
      <c r="J20" s="75"/>
      <c r="M20" s="65"/>
    </row>
    <row r="21" spans="1:13" hidden="1" x14ac:dyDescent="0.2">
      <c r="A21" s="52"/>
      <c r="B21" s="63"/>
      <c r="C21" s="76" t="s">
        <v>429</v>
      </c>
      <c r="D21" s="73"/>
      <c r="E21" s="73"/>
      <c r="F21" s="73"/>
      <c r="G21" s="64"/>
      <c r="H21" s="74"/>
      <c r="I21" s="62"/>
      <c r="J21" s="75"/>
      <c r="M21" s="65"/>
    </row>
    <row r="22" spans="1:13" hidden="1" x14ac:dyDescent="0.2">
      <c r="A22" s="52"/>
      <c r="B22" s="63"/>
      <c r="C22" s="77"/>
      <c r="D22" s="73"/>
      <c r="E22" s="73"/>
      <c r="F22" s="73"/>
      <c r="G22" s="64"/>
      <c r="H22" s="74"/>
      <c r="I22" s="62"/>
      <c r="J22" s="75"/>
      <c r="M22" s="65"/>
    </row>
    <row r="23" spans="1:13" x14ac:dyDescent="0.2">
      <c r="A23" s="52"/>
      <c r="B23" s="67" t="s">
        <v>430</v>
      </c>
      <c r="C23" s="53"/>
      <c r="D23" s="78">
        <f t="shared" ref="D23:G23" si="2">SUM(D25:D30)</f>
        <v>2746947.19</v>
      </c>
      <c r="E23" s="78">
        <f t="shared" si="2"/>
        <v>310385.96999999997</v>
      </c>
      <c r="F23" s="78">
        <f t="shared" si="2"/>
        <v>446534.64</v>
      </c>
      <c r="G23" s="78">
        <f t="shared" si="2"/>
        <v>3503867.8</v>
      </c>
      <c r="H23" s="74"/>
      <c r="I23" s="62"/>
      <c r="J23" s="75"/>
      <c r="M23" s="70"/>
    </row>
    <row r="24" spans="1:13" hidden="1" x14ac:dyDescent="0.2">
      <c r="A24" s="52"/>
      <c r="B24" s="63"/>
      <c r="C24" s="53"/>
      <c r="D24" s="73"/>
      <c r="E24" s="73"/>
      <c r="F24" s="73"/>
      <c r="G24" s="64"/>
      <c r="H24" s="74"/>
      <c r="I24" s="62"/>
      <c r="J24" s="75"/>
      <c r="M24" s="70"/>
    </row>
    <row r="25" spans="1:13" x14ac:dyDescent="0.2">
      <c r="A25" s="52"/>
      <c r="C25" s="53" t="s">
        <v>431</v>
      </c>
      <c r="D25" s="79">
        <v>72844.08</v>
      </c>
      <c r="E25" s="79">
        <v>106459.94</v>
      </c>
      <c r="F25" s="79">
        <v>252615.71</v>
      </c>
      <c r="G25" s="64">
        <f>SUM(D25:F25)</f>
        <v>431919.73</v>
      </c>
      <c r="H25" s="80"/>
      <c r="I25" s="62"/>
      <c r="J25" s="62"/>
      <c r="M25" s="70"/>
    </row>
    <row r="26" spans="1:13" hidden="1" x14ac:dyDescent="0.2">
      <c r="A26" s="52"/>
      <c r="C26" s="53"/>
      <c r="D26" s="79"/>
      <c r="E26" s="79"/>
      <c r="F26" s="79"/>
      <c r="G26" s="64"/>
      <c r="H26" s="80"/>
      <c r="I26" s="62"/>
      <c r="J26" s="62"/>
      <c r="M26" s="70"/>
    </row>
    <row r="27" spans="1:13" x14ac:dyDescent="0.2">
      <c r="A27" s="52"/>
      <c r="C27" s="53" t="s">
        <v>432</v>
      </c>
      <c r="D27" s="79">
        <v>193277.82</v>
      </c>
      <c r="E27" s="79">
        <v>203926.03</v>
      </c>
      <c r="F27" s="79">
        <v>193918.93</v>
      </c>
      <c r="G27" s="64">
        <f t="shared" ref="G27:G33" si="3">SUM(D27:F27)</f>
        <v>591122.78</v>
      </c>
      <c r="H27" s="80"/>
      <c r="I27" s="62"/>
      <c r="J27" s="62"/>
      <c r="M27" s="70"/>
    </row>
    <row r="28" spans="1:13" x14ac:dyDescent="0.2">
      <c r="A28" s="52"/>
      <c r="C28" s="53" t="s">
        <v>433</v>
      </c>
      <c r="D28" s="79">
        <v>2480825.29</v>
      </c>
      <c r="E28" s="79">
        <v>0</v>
      </c>
      <c r="F28" s="79">
        <v>0</v>
      </c>
      <c r="G28" s="64">
        <f t="shared" si="3"/>
        <v>2480825.29</v>
      </c>
      <c r="H28" s="80"/>
      <c r="I28" s="62"/>
      <c r="J28" s="62"/>
      <c r="M28" s="70"/>
    </row>
    <row r="29" spans="1:13" hidden="1" x14ac:dyDescent="0.2">
      <c r="A29" s="52"/>
      <c r="C29" s="72"/>
      <c r="D29" s="79"/>
      <c r="E29" s="79"/>
      <c r="F29" s="79"/>
      <c r="G29" s="64">
        <f t="shared" si="3"/>
        <v>0</v>
      </c>
      <c r="H29" s="80"/>
      <c r="I29" s="62"/>
      <c r="J29" s="62"/>
      <c r="M29" s="70"/>
    </row>
    <row r="30" spans="1:13" hidden="1" x14ac:dyDescent="0.2">
      <c r="A30" s="52"/>
      <c r="C30" s="71" t="s">
        <v>434</v>
      </c>
      <c r="D30" s="79"/>
      <c r="E30" s="79"/>
      <c r="F30" s="79"/>
      <c r="G30" s="64">
        <f t="shared" si="3"/>
        <v>0</v>
      </c>
      <c r="H30" s="80"/>
      <c r="I30" s="62"/>
      <c r="J30" s="62"/>
      <c r="M30" s="70"/>
    </row>
    <row r="31" spans="1:13" hidden="1" x14ac:dyDescent="0.2">
      <c r="A31" s="52"/>
      <c r="C31" s="81" t="s">
        <v>435</v>
      </c>
      <c r="D31" s="79"/>
      <c r="E31" s="79"/>
      <c r="F31" s="79"/>
      <c r="G31" s="64">
        <f t="shared" si="3"/>
        <v>0</v>
      </c>
      <c r="H31" s="80"/>
      <c r="I31" s="62"/>
      <c r="J31" s="62"/>
      <c r="M31" s="70"/>
    </row>
    <row r="32" spans="1:13" hidden="1" x14ac:dyDescent="0.2">
      <c r="A32" s="52"/>
      <c r="C32" s="82"/>
      <c r="D32" s="79"/>
      <c r="E32" s="79"/>
      <c r="F32" s="79"/>
      <c r="G32" s="64">
        <f t="shared" si="3"/>
        <v>0</v>
      </c>
      <c r="H32" s="80"/>
      <c r="I32" s="62"/>
      <c r="J32" s="62"/>
      <c r="M32" s="70"/>
    </row>
    <row r="33" spans="1:13" x14ac:dyDescent="0.2">
      <c r="A33" s="52"/>
      <c r="B33" s="67" t="s">
        <v>436</v>
      </c>
      <c r="C33" s="68"/>
      <c r="D33" s="83">
        <f t="shared" ref="D33:F33" si="4">SUM(D35:D50)</f>
        <v>1257615.28</v>
      </c>
      <c r="E33" s="83">
        <f t="shared" si="4"/>
        <v>4130565.53</v>
      </c>
      <c r="F33" s="83">
        <f t="shared" si="4"/>
        <v>13291601.779999999</v>
      </c>
      <c r="G33" s="83">
        <f t="shared" si="3"/>
        <v>18679782.59</v>
      </c>
      <c r="H33" s="80">
        <f>SUM(H36:H40)</f>
        <v>40912000</v>
      </c>
      <c r="I33" s="80">
        <f>SUM(I36:I40)</f>
        <v>22234747.699999999</v>
      </c>
      <c r="J33" s="80">
        <f>SUM(J36:J40)</f>
        <v>1.6316462504445299</v>
      </c>
      <c r="M33" s="70"/>
    </row>
    <row r="34" spans="1:13" hidden="1" x14ac:dyDescent="0.2">
      <c r="A34" s="52"/>
      <c r="C34" s="84"/>
      <c r="D34" s="79"/>
      <c r="E34" s="79"/>
      <c r="F34" s="79"/>
      <c r="G34" s="64"/>
      <c r="H34" s="80"/>
      <c r="I34" s="62"/>
      <c r="J34" s="62"/>
      <c r="M34" s="70"/>
    </row>
    <row r="35" spans="1:13" x14ac:dyDescent="0.2">
      <c r="A35" s="52"/>
      <c r="C35" s="62" t="s">
        <v>437</v>
      </c>
      <c r="D35" s="73">
        <v>392830.61</v>
      </c>
      <c r="E35" s="73">
        <v>380372.88</v>
      </c>
      <c r="F35" s="73">
        <v>379958.29</v>
      </c>
      <c r="G35" s="64">
        <f>SUM(D35:F35)</f>
        <v>1153161.78</v>
      </c>
      <c r="H35" s="80"/>
      <c r="I35" s="62"/>
      <c r="J35" s="62"/>
      <c r="M35" s="70"/>
    </row>
    <row r="36" spans="1:13" hidden="1" x14ac:dyDescent="0.2">
      <c r="A36" s="52"/>
      <c r="B36" s="85"/>
      <c r="D36" s="86"/>
      <c r="E36" s="86"/>
      <c r="F36" s="86"/>
      <c r="G36" s="86"/>
      <c r="H36" s="80">
        <v>26820000</v>
      </c>
      <c r="I36" s="62">
        <f>H36-G41</f>
        <v>16188413.25</v>
      </c>
      <c r="J36" s="75">
        <f>I36/H36</f>
        <v>0.60359482662192399</v>
      </c>
      <c r="M36" s="70"/>
    </row>
    <row r="37" spans="1:13" x14ac:dyDescent="0.2">
      <c r="A37" s="52"/>
      <c r="B37" s="85"/>
      <c r="C37" s="62" t="s">
        <v>438</v>
      </c>
      <c r="D37" s="73">
        <v>0</v>
      </c>
      <c r="E37" s="73">
        <v>2333.77</v>
      </c>
      <c r="F37" s="73">
        <v>6890170</v>
      </c>
      <c r="G37" s="64">
        <f>SUM(D37:F37)</f>
        <v>6892503.7699999996</v>
      </c>
      <c r="H37" s="87">
        <v>10192000</v>
      </c>
      <c r="I37" s="62">
        <f>H37-G37</f>
        <v>3299496.2300000004</v>
      </c>
      <c r="J37" s="75">
        <f>I37/H37</f>
        <v>0.3237339315149137</v>
      </c>
      <c r="M37" s="70"/>
    </row>
    <row r="38" spans="1:13" hidden="1" x14ac:dyDescent="0.2">
      <c r="A38" s="52"/>
      <c r="B38" s="85"/>
      <c r="C38" s="62"/>
      <c r="D38" s="73"/>
      <c r="E38" s="73"/>
      <c r="F38" s="73"/>
      <c r="G38" s="64"/>
      <c r="H38" s="87"/>
      <c r="I38" s="62"/>
      <c r="J38" s="75"/>
      <c r="M38" s="70"/>
    </row>
    <row r="39" spans="1:13" hidden="1" x14ac:dyDescent="0.2">
      <c r="A39" s="52"/>
      <c r="B39" s="85"/>
      <c r="C39" s="71" t="s">
        <v>439</v>
      </c>
      <c r="D39" s="64"/>
      <c r="E39" s="64"/>
      <c r="F39" s="64"/>
      <c r="G39" s="64"/>
      <c r="H39" s="87">
        <v>3900000</v>
      </c>
      <c r="I39" s="62">
        <f>H39-G35</f>
        <v>2746838.2199999997</v>
      </c>
      <c r="J39" s="75">
        <f>I39/H39</f>
        <v>0.70431749230769225</v>
      </c>
      <c r="M39" s="70"/>
    </row>
    <row r="40" spans="1:13" hidden="1" x14ac:dyDescent="0.2">
      <c r="A40" s="52"/>
      <c r="B40" s="85"/>
      <c r="D40" s="86"/>
      <c r="E40" s="86"/>
      <c r="F40" s="86"/>
      <c r="G40" s="86"/>
      <c r="H40" s="87"/>
      <c r="I40" s="62"/>
      <c r="J40" s="75"/>
      <c r="M40" s="70"/>
    </row>
    <row r="41" spans="1:13" x14ac:dyDescent="0.2">
      <c r="A41" s="52"/>
      <c r="C41" s="62" t="s">
        <v>440</v>
      </c>
      <c r="D41" s="73">
        <v>864784.67</v>
      </c>
      <c r="E41" s="73">
        <v>3745901.79</v>
      </c>
      <c r="F41" s="73">
        <v>6020900.29</v>
      </c>
      <c r="G41" s="64">
        <f t="shared" ref="G41:G48" si="5">SUM(D41:F41)</f>
        <v>10631586.75</v>
      </c>
      <c r="H41" s="62"/>
      <c r="I41" s="62"/>
      <c r="J41" s="62"/>
      <c r="M41" s="70"/>
    </row>
    <row r="42" spans="1:13" hidden="1" x14ac:dyDescent="0.2">
      <c r="A42" s="52"/>
      <c r="C42" s="62"/>
      <c r="D42" s="64"/>
      <c r="E42" s="64"/>
      <c r="F42" s="64"/>
      <c r="G42" s="64">
        <f t="shared" si="5"/>
        <v>0</v>
      </c>
      <c r="H42" s="62"/>
      <c r="I42" s="62"/>
      <c r="J42" s="62"/>
      <c r="M42" s="70"/>
    </row>
    <row r="43" spans="1:13" hidden="1" x14ac:dyDescent="0.2">
      <c r="A43" s="52"/>
      <c r="C43" s="71" t="s">
        <v>441</v>
      </c>
      <c r="D43" s="64"/>
      <c r="E43" s="64"/>
      <c r="F43" s="64"/>
      <c r="G43" s="64">
        <f t="shared" si="5"/>
        <v>0</v>
      </c>
      <c r="H43" s="62"/>
      <c r="I43" s="62"/>
      <c r="J43" s="62"/>
      <c r="M43" s="70"/>
    </row>
    <row r="44" spans="1:13" hidden="1" x14ac:dyDescent="0.2">
      <c r="A44" s="52"/>
      <c r="C44" s="62"/>
      <c r="D44" s="64"/>
      <c r="E44" s="64"/>
      <c r="F44" s="64"/>
      <c r="G44" s="64">
        <f t="shared" si="5"/>
        <v>0</v>
      </c>
      <c r="H44" s="62"/>
      <c r="I44" s="62"/>
      <c r="J44" s="62"/>
      <c r="M44" s="70"/>
    </row>
    <row r="45" spans="1:13" hidden="1" x14ac:dyDescent="0.2">
      <c r="A45" s="52"/>
      <c r="C45" s="71" t="s">
        <v>442</v>
      </c>
      <c r="D45" s="64"/>
      <c r="E45" s="64"/>
      <c r="F45" s="64"/>
      <c r="G45" s="64">
        <f t="shared" si="5"/>
        <v>0</v>
      </c>
      <c r="H45" s="62"/>
      <c r="I45" s="62"/>
      <c r="J45" s="62"/>
      <c r="M45" s="70"/>
    </row>
    <row r="46" spans="1:13" hidden="1" x14ac:dyDescent="0.2">
      <c r="A46" s="52"/>
      <c r="C46" s="71" t="s">
        <v>443</v>
      </c>
      <c r="D46" s="64"/>
      <c r="E46" s="64"/>
      <c r="F46" s="64"/>
      <c r="G46" s="64">
        <f t="shared" si="5"/>
        <v>0</v>
      </c>
      <c r="H46" s="62"/>
      <c r="I46" s="62"/>
      <c r="J46" s="62"/>
      <c r="M46" s="70"/>
    </row>
    <row r="47" spans="1:13" hidden="1" x14ac:dyDescent="0.2">
      <c r="A47" s="52"/>
      <c r="C47" s="62"/>
      <c r="D47" s="64"/>
      <c r="E47" s="64"/>
      <c r="F47" s="64"/>
      <c r="G47" s="64">
        <f t="shared" si="5"/>
        <v>0</v>
      </c>
      <c r="H47" s="62"/>
      <c r="I47" s="62"/>
      <c r="J47" s="62"/>
      <c r="M47" s="70"/>
    </row>
    <row r="48" spans="1:13" x14ac:dyDescent="0.2">
      <c r="A48" s="52"/>
      <c r="C48" s="62" t="s">
        <v>444</v>
      </c>
      <c r="D48" s="64">
        <v>0</v>
      </c>
      <c r="E48" s="64">
        <v>1957.09</v>
      </c>
      <c r="F48" s="64">
        <v>573.20000000000005</v>
      </c>
      <c r="G48" s="64">
        <f t="shared" si="5"/>
        <v>2530.29</v>
      </c>
      <c r="H48" s="62"/>
      <c r="I48" s="62"/>
      <c r="J48" s="62"/>
      <c r="M48" s="70"/>
    </row>
    <row r="49" spans="1:13" hidden="1" x14ac:dyDescent="0.2">
      <c r="A49" s="52"/>
      <c r="C49" s="52"/>
      <c r="D49" s="64"/>
      <c r="E49" s="64"/>
      <c r="F49" s="64"/>
      <c r="G49" s="64"/>
      <c r="H49" s="62"/>
      <c r="I49" s="62"/>
      <c r="J49" s="62"/>
      <c r="M49" s="70"/>
    </row>
    <row r="50" spans="1:13" hidden="1" x14ac:dyDescent="0.2">
      <c r="A50" s="52"/>
      <c r="C50" s="71" t="s">
        <v>445</v>
      </c>
      <c r="D50" s="64"/>
      <c r="E50" s="64"/>
      <c r="F50" s="64"/>
      <c r="G50" s="64"/>
      <c r="H50" s="62"/>
      <c r="I50" s="62"/>
      <c r="J50" s="62"/>
      <c r="M50" s="70"/>
    </row>
    <row r="51" spans="1:13" hidden="1" x14ac:dyDescent="0.2">
      <c r="A51" s="52"/>
      <c r="C51" s="88" t="s">
        <v>446</v>
      </c>
      <c r="D51" s="64"/>
      <c r="E51" s="64"/>
      <c r="F51" s="64"/>
      <c r="G51" s="64"/>
      <c r="H51" s="62"/>
      <c r="I51" s="62"/>
      <c r="J51" s="62"/>
      <c r="M51" s="70"/>
    </row>
    <row r="52" spans="1:13" hidden="1" x14ac:dyDescent="0.2">
      <c r="A52" s="52"/>
      <c r="C52" s="52"/>
      <c r="D52" s="64"/>
      <c r="E52" s="64"/>
      <c r="F52" s="64"/>
      <c r="G52" s="64"/>
      <c r="H52" s="62"/>
      <c r="I52" s="62"/>
      <c r="J52" s="62"/>
      <c r="M52" s="70"/>
    </row>
    <row r="53" spans="1:13" x14ac:dyDescent="0.2">
      <c r="A53" s="68"/>
      <c r="B53" s="67" t="s">
        <v>447</v>
      </c>
      <c r="C53" s="68"/>
      <c r="D53" s="69">
        <f t="shared" ref="D53:J53" si="6">SUM(D55:D61)</f>
        <v>1171572.8799999999</v>
      </c>
      <c r="E53" s="69">
        <f t="shared" si="6"/>
        <v>1050913.6499999999</v>
      </c>
      <c r="F53" s="69">
        <f t="shared" si="6"/>
        <v>1087447.22</v>
      </c>
      <c r="G53" s="69">
        <f>+G55+G57+G59+G61</f>
        <v>3309933.75</v>
      </c>
      <c r="H53" s="89">
        <f t="shared" si="6"/>
        <v>17100000</v>
      </c>
      <c r="I53" s="89">
        <f t="shared" si="6"/>
        <v>13790066.25</v>
      </c>
      <c r="J53" s="89">
        <f t="shared" si="6"/>
        <v>1.7170996794871796</v>
      </c>
      <c r="M53" s="70"/>
    </row>
    <row r="54" spans="1:13" hidden="1" x14ac:dyDescent="0.2">
      <c r="A54" s="52"/>
      <c r="C54" s="52"/>
      <c r="D54" s="64"/>
      <c r="E54" s="64"/>
      <c r="F54" s="64"/>
      <c r="G54" s="64"/>
      <c r="H54" s="62"/>
      <c r="I54" s="62"/>
      <c r="J54" s="62"/>
      <c r="M54" s="70"/>
    </row>
    <row r="55" spans="1:13" x14ac:dyDescent="0.2">
      <c r="A55" s="52"/>
      <c r="B55" s="90"/>
      <c r="C55" s="53" t="s">
        <v>448</v>
      </c>
      <c r="D55" s="73">
        <v>1171572.8799999999</v>
      </c>
      <c r="E55" s="73">
        <v>1050913.6499999999</v>
      </c>
      <c r="F55" s="73">
        <v>1087447.22</v>
      </c>
      <c r="G55" s="64">
        <f>SUM(D55:F55)</f>
        <v>3309933.75</v>
      </c>
      <c r="H55" s="87">
        <v>11700000</v>
      </c>
      <c r="I55" s="62">
        <f>H55-G55</f>
        <v>8390066.25</v>
      </c>
      <c r="J55" s="75">
        <f>I55/H55</f>
        <v>0.71709967948717945</v>
      </c>
      <c r="M55" s="70"/>
    </row>
    <row r="56" spans="1:13" hidden="1" x14ac:dyDescent="0.2">
      <c r="A56" s="52"/>
      <c r="B56" s="90"/>
      <c r="C56" s="53"/>
      <c r="D56" s="73"/>
      <c r="E56" s="73"/>
      <c r="F56" s="73"/>
      <c r="G56" s="64"/>
      <c r="H56" s="87"/>
      <c r="I56" s="62"/>
      <c r="J56" s="75"/>
      <c r="M56" s="70"/>
    </row>
    <row r="57" spans="1:13" hidden="1" x14ac:dyDescent="0.2">
      <c r="A57" s="52"/>
      <c r="B57" s="90"/>
      <c r="C57" s="53" t="s">
        <v>449</v>
      </c>
      <c r="D57" s="73" t="s">
        <v>208</v>
      </c>
      <c r="E57" s="73" t="s">
        <v>208</v>
      </c>
      <c r="F57" s="73" t="s">
        <v>208</v>
      </c>
      <c r="G57" s="64">
        <f>SUM(D57:F57)</f>
        <v>0</v>
      </c>
      <c r="H57" s="87">
        <v>5400000</v>
      </c>
      <c r="I57" s="62">
        <f>H57-G57</f>
        <v>5400000</v>
      </c>
      <c r="J57" s="75">
        <f>I57/H57</f>
        <v>1</v>
      </c>
      <c r="M57" s="70"/>
    </row>
    <row r="58" spans="1:13" hidden="1" x14ac:dyDescent="0.2">
      <c r="A58" s="52"/>
      <c r="B58" s="63"/>
      <c r="C58" s="53"/>
      <c r="D58" s="73"/>
      <c r="E58" s="73"/>
      <c r="F58" s="73"/>
      <c r="G58" s="64"/>
      <c r="H58" s="87"/>
      <c r="I58" s="62"/>
      <c r="J58" s="75"/>
      <c r="M58" s="70"/>
    </row>
    <row r="59" spans="1:13" hidden="1" x14ac:dyDescent="0.2">
      <c r="A59" s="52"/>
      <c r="B59" s="63"/>
      <c r="C59" s="76" t="s">
        <v>450</v>
      </c>
      <c r="D59" s="73"/>
      <c r="E59" s="73"/>
      <c r="F59" s="73"/>
      <c r="G59" s="64"/>
      <c r="H59" s="87"/>
      <c r="I59" s="62"/>
      <c r="J59" s="75"/>
      <c r="M59" s="70"/>
    </row>
    <row r="60" spans="1:13" hidden="1" x14ac:dyDescent="0.2">
      <c r="A60" s="52"/>
      <c r="B60" s="63"/>
      <c r="C60" s="53"/>
      <c r="D60" s="73"/>
      <c r="E60" s="73"/>
      <c r="F60" s="73"/>
      <c r="G60" s="64"/>
      <c r="H60" s="87"/>
      <c r="I60" s="62"/>
      <c r="J60" s="75"/>
      <c r="M60" s="70"/>
    </row>
    <row r="61" spans="1:13" hidden="1" x14ac:dyDescent="0.2">
      <c r="A61" s="52"/>
      <c r="B61" s="63"/>
      <c r="C61" s="76" t="s">
        <v>451</v>
      </c>
      <c r="D61" s="73"/>
      <c r="E61" s="73"/>
      <c r="F61" s="73"/>
      <c r="G61" s="64"/>
      <c r="H61" s="87"/>
      <c r="I61" s="62"/>
      <c r="J61" s="75"/>
      <c r="M61" s="70"/>
    </row>
    <row r="62" spans="1:13" hidden="1" x14ac:dyDescent="0.2">
      <c r="A62" s="52"/>
      <c r="B62" s="63"/>
      <c r="C62" s="53"/>
      <c r="D62" s="73"/>
      <c r="E62" s="73"/>
      <c r="F62" s="73"/>
      <c r="G62" s="64"/>
      <c r="H62" s="87"/>
      <c r="I62" s="62"/>
      <c r="J62" s="75"/>
      <c r="M62" s="70"/>
    </row>
    <row r="63" spans="1:13" x14ac:dyDescent="0.2">
      <c r="A63" s="68"/>
      <c r="B63" s="67" t="s">
        <v>452</v>
      </c>
      <c r="C63" s="91"/>
      <c r="D63" s="78">
        <f t="shared" ref="D63:F63" si="7">SUM(D65:D75)</f>
        <v>5166699.88</v>
      </c>
      <c r="E63" s="78">
        <f t="shared" si="7"/>
        <v>5209504.7699999996</v>
      </c>
      <c r="F63" s="78">
        <f t="shared" si="7"/>
        <v>10785113.17</v>
      </c>
      <c r="G63" s="78">
        <f>SUM(G67:G75)</f>
        <v>21161317.82</v>
      </c>
      <c r="H63" s="87"/>
      <c r="I63" s="62"/>
      <c r="J63" s="75"/>
      <c r="M63" s="70"/>
    </row>
    <row r="64" spans="1:13" hidden="1" x14ac:dyDescent="0.2">
      <c r="A64" s="52"/>
      <c r="B64" s="63"/>
      <c r="C64" s="53"/>
      <c r="D64" s="73"/>
      <c r="E64" s="73"/>
      <c r="F64" s="73"/>
      <c r="G64" s="69"/>
      <c r="H64" s="87"/>
      <c r="I64" s="62"/>
      <c r="J64" s="75"/>
      <c r="M64" s="65"/>
    </row>
    <row r="65" spans="1:13" hidden="1" x14ac:dyDescent="0.2">
      <c r="A65" s="52"/>
      <c r="B65" s="63"/>
      <c r="C65" s="76" t="s">
        <v>453</v>
      </c>
      <c r="D65" s="73"/>
      <c r="E65" s="73"/>
      <c r="F65" s="73"/>
      <c r="G65" s="69">
        <f>SUM(D65:F65)</f>
        <v>0</v>
      </c>
      <c r="H65" s="87"/>
      <c r="I65" s="62"/>
      <c r="J65" s="75"/>
      <c r="M65" s="65"/>
    </row>
    <row r="66" spans="1:13" hidden="1" x14ac:dyDescent="0.2">
      <c r="A66" s="52"/>
      <c r="B66" s="63"/>
      <c r="C66" s="53"/>
      <c r="D66" s="73"/>
      <c r="E66" s="73"/>
      <c r="F66" s="73"/>
      <c r="G66" s="69">
        <f>SUM(D66:F66)</f>
        <v>0</v>
      </c>
      <c r="H66" s="87"/>
      <c r="I66" s="62"/>
      <c r="J66" s="75"/>
      <c r="M66" s="65"/>
    </row>
    <row r="67" spans="1:13" x14ac:dyDescent="0.2">
      <c r="A67" s="52"/>
      <c r="B67" s="63"/>
      <c r="C67" s="53" t="s">
        <v>454</v>
      </c>
      <c r="D67" s="73">
        <v>0</v>
      </c>
      <c r="E67" s="73">
        <v>0</v>
      </c>
      <c r="F67" s="73">
        <v>0</v>
      </c>
      <c r="G67" s="92">
        <f>SUM(D67:F67)</f>
        <v>0</v>
      </c>
      <c r="H67" s="87"/>
      <c r="I67" s="62"/>
      <c r="J67" s="75"/>
      <c r="M67" s="65"/>
    </row>
    <row r="68" spans="1:13" hidden="1" x14ac:dyDescent="0.2">
      <c r="A68" s="52"/>
      <c r="B68" s="63"/>
      <c r="C68" s="53"/>
      <c r="D68" s="73"/>
      <c r="E68" s="73"/>
      <c r="F68" s="73"/>
      <c r="G68" s="69">
        <f>SUM(D68:F68)</f>
        <v>0</v>
      </c>
      <c r="H68" s="87"/>
      <c r="I68" s="62"/>
      <c r="J68" s="75"/>
      <c r="M68" s="65"/>
    </row>
    <row r="69" spans="1:13" x14ac:dyDescent="0.2">
      <c r="A69" s="52"/>
      <c r="B69" s="63"/>
      <c r="C69" s="53" t="s">
        <v>455</v>
      </c>
      <c r="D69" s="73">
        <v>0</v>
      </c>
      <c r="E69" s="73">
        <v>0</v>
      </c>
      <c r="F69" s="73">
        <v>0</v>
      </c>
      <c r="G69" s="92">
        <f>SUM(D69:F69)</f>
        <v>0</v>
      </c>
      <c r="H69" s="87"/>
      <c r="I69" s="62"/>
      <c r="J69" s="75"/>
      <c r="M69" s="65"/>
    </row>
    <row r="70" spans="1:13" hidden="1" x14ac:dyDescent="0.2">
      <c r="A70" s="52"/>
      <c r="B70" s="63"/>
      <c r="C70" s="53"/>
      <c r="D70" s="73"/>
      <c r="E70" s="73"/>
      <c r="F70" s="73"/>
      <c r="G70" s="64"/>
      <c r="H70" s="87"/>
      <c r="I70" s="62"/>
      <c r="J70" s="75"/>
      <c r="M70" s="65"/>
    </row>
    <row r="71" spans="1:13" x14ac:dyDescent="0.2">
      <c r="A71" s="52"/>
      <c r="B71" s="63"/>
      <c r="C71" s="53" t="s">
        <v>456</v>
      </c>
      <c r="D71" s="73">
        <v>3693221.27</v>
      </c>
      <c r="E71" s="73">
        <v>3717519.96</v>
      </c>
      <c r="F71" s="73">
        <v>3707674.71</v>
      </c>
      <c r="G71" s="64">
        <f>SUM(D71:F71)</f>
        <v>11118415.940000001</v>
      </c>
      <c r="H71" s="87"/>
      <c r="I71" s="62"/>
      <c r="J71" s="75"/>
      <c r="M71" s="65"/>
    </row>
    <row r="72" spans="1:13" hidden="1" x14ac:dyDescent="0.2">
      <c r="A72" s="52"/>
      <c r="B72" s="63"/>
      <c r="C72" s="53"/>
      <c r="D72" s="73"/>
      <c r="E72" s="73"/>
      <c r="F72" s="73"/>
      <c r="G72" s="64"/>
      <c r="H72" s="87"/>
      <c r="I72" s="62"/>
      <c r="J72" s="75"/>
      <c r="M72" s="65"/>
    </row>
    <row r="73" spans="1:13" hidden="1" x14ac:dyDescent="0.2">
      <c r="A73" s="52"/>
      <c r="B73" s="63"/>
      <c r="C73" s="76" t="s">
        <v>457</v>
      </c>
      <c r="D73" s="73"/>
      <c r="E73" s="73"/>
      <c r="F73" s="73"/>
      <c r="G73" s="64"/>
      <c r="H73" s="87"/>
      <c r="I73" s="62"/>
      <c r="J73" s="75"/>
      <c r="M73" s="65"/>
    </row>
    <row r="74" spans="1:13" hidden="1" x14ac:dyDescent="0.2">
      <c r="A74" s="52"/>
      <c r="B74" s="63"/>
      <c r="C74" s="53"/>
      <c r="D74" s="73"/>
      <c r="E74" s="73"/>
      <c r="F74" s="73"/>
      <c r="G74" s="64"/>
      <c r="H74" s="87"/>
      <c r="I74" s="62"/>
      <c r="J74" s="75"/>
      <c r="M74" s="65"/>
    </row>
    <row r="75" spans="1:13" x14ac:dyDescent="0.2">
      <c r="A75" s="62"/>
      <c r="B75" s="90"/>
      <c r="C75" s="93" t="s">
        <v>458</v>
      </c>
      <c r="D75" s="73">
        <v>1473478.61</v>
      </c>
      <c r="E75" s="73">
        <v>1491984.81</v>
      </c>
      <c r="F75" s="73">
        <v>7077438.46</v>
      </c>
      <c r="G75" s="64">
        <f>SUM(D75:F75)</f>
        <v>10042901.879999999</v>
      </c>
      <c r="H75" s="87">
        <v>67952004</v>
      </c>
      <c r="I75" s="62">
        <f>H75-G75</f>
        <v>57909102.120000005</v>
      </c>
      <c r="J75" s="75">
        <f>I75/H75</f>
        <v>0.85220594995255772</v>
      </c>
      <c r="M75" s="65"/>
    </row>
    <row r="76" spans="1:13" x14ac:dyDescent="0.2">
      <c r="A76" s="52"/>
      <c r="B76" s="63"/>
      <c r="C76" s="93"/>
      <c r="D76" s="73"/>
      <c r="E76" s="73"/>
      <c r="F76" s="73"/>
      <c r="G76" s="64"/>
      <c r="H76" s="87"/>
      <c r="I76" s="62"/>
      <c r="J76" s="75"/>
      <c r="M76" s="70"/>
    </row>
    <row r="77" spans="1:13" hidden="1" x14ac:dyDescent="0.2">
      <c r="A77" s="52"/>
      <c r="B77" s="94" t="s">
        <v>459</v>
      </c>
      <c r="C77" s="95"/>
      <c r="D77" s="87">
        <f t="shared" ref="D77:G77" si="8">SUM(D87)</f>
        <v>0</v>
      </c>
      <c r="E77" s="87">
        <f t="shared" si="8"/>
        <v>0</v>
      </c>
      <c r="F77" s="87">
        <f t="shared" si="8"/>
        <v>0</v>
      </c>
      <c r="G77" s="87">
        <f t="shared" si="8"/>
        <v>0</v>
      </c>
      <c r="H77" s="87"/>
      <c r="I77" s="62"/>
      <c r="J77" s="62"/>
      <c r="M77" s="65"/>
    </row>
    <row r="78" spans="1:13" hidden="1" x14ac:dyDescent="0.2">
      <c r="A78" s="52"/>
      <c r="B78" s="54"/>
      <c r="C78" s="62"/>
      <c r="D78" s="87"/>
      <c r="E78" s="87"/>
      <c r="F78" s="87"/>
      <c r="G78" s="62">
        <f>SUM(D78:F78)</f>
        <v>0</v>
      </c>
      <c r="H78" s="52"/>
      <c r="I78" s="52"/>
      <c r="J78" s="52"/>
      <c r="M78" s="65"/>
    </row>
    <row r="79" spans="1:13" hidden="1" x14ac:dyDescent="0.2">
      <c r="A79" s="52"/>
      <c r="B79" s="54"/>
      <c r="C79" s="52"/>
      <c r="D79" s="52"/>
      <c r="E79" s="52"/>
      <c r="F79" s="52"/>
      <c r="G79" s="52"/>
      <c r="H79" s="52"/>
      <c r="I79" s="52"/>
      <c r="J79" s="52"/>
      <c r="M79" s="65"/>
    </row>
    <row r="80" spans="1:13" hidden="1" x14ac:dyDescent="0.2">
      <c r="A80" s="52"/>
      <c r="B80" s="54"/>
      <c r="C80" s="52"/>
      <c r="D80" s="52"/>
      <c r="E80" s="52"/>
      <c r="F80" s="52"/>
      <c r="G80" s="52"/>
      <c r="H80" s="52"/>
      <c r="I80" s="52"/>
      <c r="J80" s="52"/>
      <c r="M80" s="65"/>
    </row>
    <row r="81" spans="2:13" hidden="1" x14ac:dyDescent="0.2">
      <c r="B81" s="54"/>
      <c r="M81" s="65"/>
    </row>
    <row r="82" spans="2:13" hidden="1" x14ac:dyDescent="0.2">
      <c r="B82" s="54"/>
      <c r="M82" s="65"/>
    </row>
    <row r="83" spans="2:13" hidden="1" x14ac:dyDescent="0.2">
      <c r="B83" s="54"/>
      <c r="M83" s="65"/>
    </row>
    <row r="84" spans="2:13" hidden="1" x14ac:dyDescent="0.2">
      <c r="B84" s="54"/>
      <c r="M84" s="65"/>
    </row>
    <row r="85" spans="2:13" hidden="1" x14ac:dyDescent="0.2">
      <c r="B85" s="54"/>
      <c r="M85" s="65"/>
    </row>
    <row r="86" spans="2:13" hidden="1" x14ac:dyDescent="0.2">
      <c r="M86" s="65"/>
    </row>
    <row r="87" spans="2:13" hidden="1" x14ac:dyDescent="0.2">
      <c r="C87" s="71" t="s">
        <v>460</v>
      </c>
      <c r="M87" s="65"/>
    </row>
    <row r="88" spans="2:13" hidden="1" x14ac:dyDescent="0.2">
      <c r="C88" s="95" t="s">
        <v>461</v>
      </c>
      <c r="M88" s="65"/>
    </row>
    <row r="89" spans="2:13" hidden="1" x14ac:dyDescent="0.2">
      <c r="M89" s="65"/>
    </row>
    <row r="90" spans="2:13" hidden="1" x14ac:dyDescent="0.2">
      <c r="B90" s="94" t="s">
        <v>462</v>
      </c>
      <c r="C90" s="95"/>
      <c r="D90" s="54">
        <f t="shared" ref="D90:G90" si="9">SUM(D92:D94)</f>
        <v>0</v>
      </c>
      <c r="E90" s="54">
        <f t="shared" si="9"/>
        <v>0</v>
      </c>
      <c r="F90" s="54">
        <f t="shared" si="9"/>
        <v>0</v>
      </c>
      <c r="G90" s="54">
        <f t="shared" si="9"/>
        <v>0</v>
      </c>
      <c r="M90" s="65"/>
    </row>
    <row r="91" spans="2:13" hidden="1" x14ac:dyDescent="0.2">
      <c r="M91" s="65"/>
    </row>
    <row r="92" spans="2:13" hidden="1" x14ac:dyDescent="0.2">
      <c r="C92" s="71" t="s">
        <v>463</v>
      </c>
      <c r="M92" s="65"/>
    </row>
    <row r="93" spans="2:13" hidden="1" x14ac:dyDescent="0.2">
      <c r="M93" s="65"/>
    </row>
    <row r="94" spans="2:13" hidden="1" x14ac:dyDescent="0.2">
      <c r="C94" s="71" t="s">
        <v>464</v>
      </c>
      <c r="M94" s="65"/>
    </row>
    <row r="95" spans="2:13" x14ac:dyDescent="0.2">
      <c r="D95" s="70"/>
      <c r="E95" s="70"/>
      <c r="F95" s="70"/>
      <c r="G95" s="70"/>
      <c r="M95" s="65"/>
    </row>
    <row r="96" spans="2:13" x14ac:dyDescent="0.2">
      <c r="D96" s="55"/>
      <c r="E96" s="55"/>
      <c r="F96" s="55"/>
      <c r="G96" s="96"/>
    </row>
    <row r="97" spans="4:6" x14ac:dyDescent="0.2">
      <c r="D97" s="55"/>
      <c r="E97" s="55"/>
      <c r="F97" s="55"/>
    </row>
  </sheetData>
  <printOptions horizontalCentered="1" gridLinesSet="0"/>
  <pageMargins left="0" right="0.15748031496062992" top="1.0629921259842521" bottom="0.98425196850393704" header="0.27559055118110237" footer="0.51181102362204722"/>
  <pageSetup scale="80" orientation="portrait" horizontalDpi="300" verticalDpi="300" r:id="rId1"/>
  <headerFooter alignWithMargins="0">
    <oddHeader xml:space="preserve">&amp;C&amp;16XV AYUNTAMIENTO DE COMONDU
TESORERIA GENERAL MUNICIPAL
PRESUPUESTO DE EGRESOS  ESTIMADO 4TO TRIMESTRE 2017
</oddHeader>
  </headerFooter>
  <ignoredErrors>
    <ignoredError sqref="D63:G63 G23" unlockedFormula="1"/>
    <ignoredError sqref="D23:F2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showGridLines="0" workbookViewId="0">
      <pane xSplit="3" ySplit="6" topLeftCell="D7" activePane="bottomRight" state="frozen"/>
      <selection activeCell="G14" sqref="G14"/>
      <selection pane="topRight" activeCell="G14" sqref="G14"/>
      <selection pane="bottomLeft" activeCell="G14" sqref="G14"/>
      <selection pane="bottomRight" activeCell="G7" sqref="G7"/>
    </sheetView>
  </sheetViews>
  <sheetFormatPr baseColWidth="10" defaultColWidth="9.140625" defaultRowHeight="15" x14ac:dyDescent="0.25"/>
  <cols>
    <col min="1" max="1" width="2.7109375" style="54" customWidth="1"/>
    <col min="2" max="2" width="2.7109375" style="53" customWidth="1"/>
    <col min="3" max="3" width="43" style="54" customWidth="1"/>
    <col min="4" max="6" width="11.7109375" style="54" bestFit="1" customWidth="1"/>
    <col min="7" max="7" width="12.7109375" style="54" bestFit="1" customWidth="1"/>
    <col min="8" max="8" width="10.42578125" style="54" hidden="1" customWidth="1"/>
    <col min="9" max="9" width="9.42578125" style="54" hidden="1" customWidth="1"/>
    <col min="10" max="10" width="9.42578125" style="97" hidden="1" customWidth="1"/>
    <col min="11" max="12" width="9.42578125" style="54" hidden="1" customWidth="1"/>
    <col min="13" max="13" width="11.7109375" style="54" bestFit="1" customWidth="1"/>
    <col min="14" max="247" width="9.140625" style="54"/>
    <col min="248" max="249" width="2.7109375" style="54" customWidth="1"/>
    <col min="250" max="250" width="43" style="54" customWidth="1"/>
    <col min="251" max="262" width="11.7109375" style="54" bestFit="1" customWidth="1"/>
    <col min="263" max="263" width="12.7109375" style="54" bestFit="1" customWidth="1"/>
    <col min="264" max="268" width="0" style="54" hidden="1" customWidth="1"/>
    <col min="269" max="503" width="9.140625" style="54"/>
    <col min="504" max="505" width="2.7109375" style="54" customWidth="1"/>
    <col min="506" max="506" width="43" style="54" customWidth="1"/>
    <col min="507" max="518" width="11.7109375" style="54" bestFit="1" customWidth="1"/>
    <col min="519" max="519" width="12.7109375" style="54" bestFit="1" customWidth="1"/>
    <col min="520" max="524" width="0" style="54" hidden="1" customWidth="1"/>
    <col min="525" max="759" width="9.140625" style="54"/>
    <col min="760" max="761" width="2.7109375" style="54" customWidth="1"/>
    <col min="762" max="762" width="43" style="54" customWidth="1"/>
    <col min="763" max="774" width="11.7109375" style="54" bestFit="1" customWidth="1"/>
    <col min="775" max="775" width="12.7109375" style="54" bestFit="1" customWidth="1"/>
    <col min="776" max="780" width="0" style="54" hidden="1" customWidth="1"/>
    <col min="781" max="1015" width="9.140625" style="54"/>
    <col min="1016" max="1017" width="2.7109375" style="54" customWidth="1"/>
    <col min="1018" max="1018" width="43" style="54" customWidth="1"/>
    <col min="1019" max="1030" width="11.7109375" style="54" bestFit="1" customWidth="1"/>
    <col min="1031" max="1031" width="12.7109375" style="54" bestFit="1" customWidth="1"/>
    <col min="1032" max="1036" width="0" style="54" hidden="1" customWidth="1"/>
    <col min="1037" max="1271" width="9.140625" style="54"/>
    <col min="1272" max="1273" width="2.7109375" style="54" customWidth="1"/>
    <col min="1274" max="1274" width="43" style="54" customWidth="1"/>
    <col min="1275" max="1286" width="11.7109375" style="54" bestFit="1" customWidth="1"/>
    <col min="1287" max="1287" width="12.7109375" style="54" bestFit="1" customWidth="1"/>
    <col min="1288" max="1292" width="0" style="54" hidden="1" customWidth="1"/>
    <col min="1293" max="1527" width="9.140625" style="54"/>
    <col min="1528" max="1529" width="2.7109375" style="54" customWidth="1"/>
    <col min="1530" max="1530" width="43" style="54" customWidth="1"/>
    <col min="1531" max="1542" width="11.7109375" style="54" bestFit="1" customWidth="1"/>
    <col min="1543" max="1543" width="12.7109375" style="54" bestFit="1" customWidth="1"/>
    <col min="1544" max="1548" width="0" style="54" hidden="1" customWidth="1"/>
    <col min="1549" max="1783" width="9.140625" style="54"/>
    <col min="1784" max="1785" width="2.7109375" style="54" customWidth="1"/>
    <col min="1786" max="1786" width="43" style="54" customWidth="1"/>
    <col min="1787" max="1798" width="11.7109375" style="54" bestFit="1" customWidth="1"/>
    <col min="1799" max="1799" width="12.7109375" style="54" bestFit="1" customWidth="1"/>
    <col min="1800" max="1804" width="0" style="54" hidden="1" customWidth="1"/>
    <col min="1805" max="2039" width="9.140625" style="54"/>
    <col min="2040" max="2041" width="2.7109375" style="54" customWidth="1"/>
    <col min="2042" max="2042" width="43" style="54" customWidth="1"/>
    <col min="2043" max="2054" width="11.7109375" style="54" bestFit="1" customWidth="1"/>
    <col min="2055" max="2055" width="12.7109375" style="54" bestFit="1" customWidth="1"/>
    <col min="2056" max="2060" width="0" style="54" hidden="1" customWidth="1"/>
    <col min="2061" max="2295" width="9.140625" style="54"/>
    <col min="2296" max="2297" width="2.7109375" style="54" customWidth="1"/>
    <col min="2298" max="2298" width="43" style="54" customWidth="1"/>
    <col min="2299" max="2310" width="11.7109375" style="54" bestFit="1" customWidth="1"/>
    <col min="2311" max="2311" width="12.7109375" style="54" bestFit="1" customWidth="1"/>
    <col min="2312" max="2316" width="0" style="54" hidden="1" customWidth="1"/>
    <col min="2317" max="2551" width="9.140625" style="54"/>
    <col min="2552" max="2553" width="2.7109375" style="54" customWidth="1"/>
    <col min="2554" max="2554" width="43" style="54" customWidth="1"/>
    <col min="2555" max="2566" width="11.7109375" style="54" bestFit="1" customWidth="1"/>
    <col min="2567" max="2567" width="12.7109375" style="54" bestFit="1" customWidth="1"/>
    <col min="2568" max="2572" width="0" style="54" hidden="1" customWidth="1"/>
    <col min="2573" max="2807" width="9.140625" style="54"/>
    <col min="2808" max="2809" width="2.7109375" style="54" customWidth="1"/>
    <col min="2810" max="2810" width="43" style="54" customWidth="1"/>
    <col min="2811" max="2822" width="11.7109375" style="54" bestFit="1" customWidth="1"/>
    <col min="2823" max="2823" width="12.7109375" style="54" bestFit="1" customWidth="1"/>
    <col min="2824" max="2828" width="0" style="54" hidden="1" customWidth="1"/>
    <col min="2829" max="3063" width="9.140625" style="54"/>
    <col min="3064" max="3065" width="2.7109375" style="54" customWidth="1"/>
    <col min="3066" max="3066" width="43" style="54" customWidth="1"/>
    <col min="3067" max="3078" width="11.7109375" style="54" bestFit="1" customWidth="1"/>
    <col min="3079" max="3079" width="12.7109375" style="54" bestFit="1" customWidth="1"/>
    <col min="3080" max="3084" width="0" style="54" hidden="1" customWidth="1"/>
    <col min="3085" max="3319" width="9.140625" style="54"/>
    <col min="3320" max="3321" width="2.7109375" style="54" customWidth="1"/>
    <col min="3322" max="3322" width="43" style="54" customWidth="1"/>
    <col min="3323" max="3334" width="11.7109375" style="54" bestFit="1" customWidth="1"/>
    <col min="3335" max="3335" width="12.7109375" style="54" bestFit="1" customWidth="1"/>
    <col min="3336" max="3340" width="0" style="54" hidden="1" customWidth="1"/>
    <col min="3341" max="3575" width="9.140625" style="54"/>
    <col min="3576" max="3577" width="2.7109375" style="54" customWidth="1"/>
    <col min="3578" max="3578" width="43" style="54" customWidth="1"/>
    <col min="3579" max="3590" width="11.7109375" style="54" bestFit="1" customWidth="1"/>
    <col min="3591" max="3591" width="12.7109375" style="54" bestFit="1" customWidth="1"/>
    <col min="3592" max="3596" width="0" style="54" hidden="1" customWidth="1"/>
    <col min="3597" max="3831" width="9.140625" style="54"/>
    <col min="3832" max="3833" width="2.7109375" style="54" customWidth="1"/>
    <col min="3834" max="3834" width="43" style="54" customWidth="1"/>
    <col min="3835" max="3846" width="11.7109375" style="54" bestFit="1" customWidth="1"/>
    <col min="3847" max="3847" width="12.7109375" style="54" bestFit="1" customWidth="1"/>
    <col min="3848" max="3852" width="0" style="54" hidden="1" customWidth="1"/>
    <col min="3853" max="4087" width="9.140625" style="54"/>
    <col min="4088" max="4089" width="2.7109375" style="54" customWidth="1"/>
    <col min="4090" max="4090" width="43" style="54" customWidth="1"/>
    <col min="4091" max="4102" width="11.7109375" style="54" bestFit="1" customWidth="1"/>
    <col min="4103" max="4103" width="12.7109375" style="54" bestFit="1" customWidth="1"/>
    <col min="4104" max="4108" width="0" style="54" hidden="1" customWidth="1"/>
    <col min="4109" max="4343" width="9.140625" style="54"/>
    <col min="4344" max="4345" width="2.7109375" style="54" customWidth="1"/>
    <col min="4346" max="4346" width="43" style="54" customWidth="1"/>
    <col min="4347" max="4358" width="11.7109375" style="54" bestFit="1" customWidth="1"/>
    <col min="4359" max="4359" width="12.7109375" style="54" bestFit="1" customWidth="1"/>
    <col min="4360" max="4364" width="0" style="54" hidden="1" customWidth="1"/>
    <col min="4365" max="4599" width="9.140625" style="54"/>
    <col min="4600" max="4601" width="2.7109375" style="54" customWidth="1"/>
    <col min="4602" max="4602" width="43" style="54" customWidth="1"/>
    <col min="4603" max="4614" width="11.7109375" style="54" bestFit="1" customWidth="1"/>
    <col min="4615" max="4615" width="12.7109375" style="54" bestFit="1" customWidth="1"/>
    <col min="4616" max="4620" width="0" style="54" hidden="1" customWidth="1"/>
    <col min="4621" max="4855" width="9.140625" style="54"/>
    <col min="4856" max="4857" width="2.7109375" style="54" customWidth="1"/>
    <col min="4858" max="4858" width="43" style="54" customWidth="1"/>
    <col min="4859" max="4870" width="11.7109375" style="54" bestFit="1" customWidth="1"/>
    <col min="4871" max="4871" width="12.7109375" style="54" bestFit="1" customWidth="1"/>
    <col min="4872" max="4876" width="0" style="54" hidden="1" customWidth="1"/>
    <col min="4877" max="5111" width="9.140625" style="54"/>
    <col min="5112" max="5113" width="2.7109375" style="54" customWidth="1"/>
    <col min="5114" max="5114" width="43" style="54" customWidth="1"/>
    <col min="5115" max="5126" width="11.7109375" style="54" bestFit="1" customWidth="1"/>
    <col min="5127" max="5127" width="12.7109375" style="54" bestFit="1" customWidth="1"/>
    <col min="5128" max="5132" width="0" style="54" hidden="1" customWidth="1"/>
    <col min="5133" max="5367" width="9.140625" style="54"/>
    <col min="5368" max="5369" width="2.7109375" style="54" customWidth="1"/>
    <col min="5370" max="5370" width="43" style="54" customWidth="1"/>
    <col min="5371" max="5382" width="11.7109375" style="54" bestFit="1" customWidth="1"/>
    <col min="5383" max="5383" width="12.7109375" style="54" bestFit="1" customWidth="1"/>
    <col min="5384" max="5388" width="0" style="54" hidden="1" customWidth="1"/>
    <col min="5389" max="5623" width="9.140625" style="54"/>
    <col min="5624" max="5625" width="2.7109375" style="54" customWidth="1"/>
    <col min="5626" max="5626" width="43" style="54" customWidth="1"/>
    <col min="5627" max="5638" width="11.7109375" style="54" bestFit="1" customWidth="1"/>
    <col min="5639" max="5639" width="12.7109375" style="54" bestFit="1" customWidth="1"/>
    <col min="5640" max="5644" width="0" style="54" hidden="1" customWidth="1"/>
    <col min="5645" max="5879" width="9.140625" style="54"/>
    <col min="5880" max="5881" width="2.7109375" style="54" customWidth="1"/>
    <col min="5882" max="5882" width="43" style="54" customWidth="1"/>
    <col min="5883" max="5894" width="11.7109375" style="54" bestFit="1" customWidth="1"/>
    <col min="5895" max="5895" width="12.7109375" style="54" bestFit="1" customWidth="1"/>
    <col min="5896" max="5900" width="0" style="54" hidden="1" customWidth="1"/>
    <col min="5901" max="6135" width="9.140625" style="54"/>
    <col min="6136" max="6137" width="2.7109375" style="54" customWidth="1"/>
    <col min="6138" max="6138" width="43" style="54" customWidth="1"/>
    <col min="6139" max="6150" width="11.7109375" style="54" bestFit="1" customWidth="1"/>
    <col min="6151" max="6151" width="12.7109375" style="54" bestFit="1" customWidth="1"/>
    <col min="6152" max="6156" width="0" style="54" hidden="1" customWidth="1"/>
    <col min="6157" max="6391" width="9.140625" style="54"/>
    <col min="6392" max="6393" width="2.7109375" style="54" customWidth="1"/>
    <col min="6394" max="6394" width="43" style="54" customWidth="1"/>
    <col min="6395" max="6406" width="11.7109375" style="54" bestFit="1" customWidth="1"/>
    <col min="6407" max="6407" width="12.7109375" style="54" bestFit="1" customWidth="1"/>
    <col min="6408" max="6412" width="0" style="54" hidden="1" customWidth="1"/>
    <col min="6413" max="6647" width="9.140625" style="54"/>
    <col min="6648" max="6649" width="2.7109375" style="54" customWidth="1"/>
    <col min="6650" max="6650" width="43" style="54" customWidth="1"/>
    <col min="6651" max="6662" width="11.7109375" style="54" bestFit="1" customWidth="1"/>
    <col min="6663" max="6663" width="12.7109375" style="54" bestFit="1" customWidth="1"/>
    <col min="6664" max="6668" width="0" style="54" hidden="1" customWidth="1"/>
    <col min="6669" max="6903" width="9.140625" style="54"/>
    <col min="6904" max="6905" width="2.7109375" style="54" customWidth="1"/>
    <col min="6906" max="6906" width="43" style="54" customWidth="1"/>
    <col min="6907" max="6918" width="11.7109375" style="54" bestFit="1" customWidth="1"/>
    <col min="6919" max="6919" width="12.7109375" style="54" bestFit="1" customWidth="1"/>
    <col min="6920" max="6924" width="0" style="54" hidden="1" customWidth="1"/>
    <col min="6925" max="7159" width="9.140625" style="54"/>
    <col min="7160" max="7161" width="2.7109375" style="54" customWidth="1"/>
    <col min="7162" max="7162" width="43" style="54" customWidth="1"/>
    <col min="7163" max="7174" width="11.7109375" style="54" bestFit="1" customWidth="1"/>
    <col min="7175" max="7175" width="12.7109375" style="54" bestFit="1" customWidth="1"/>
    <col min="7176" max="7180" width="0" style="54" hidden="1" customWidth="1"/>
    <col min="7181" max="7415" width="9.140625" style="54"/>
    <col min="7416" max="7417" width="2.7109375" style="54" customWidth="1"/>
    <col min="7418" max="7418" width="43" style="54" customWidth="1"/>
    <col min="7419" max="7430" width="11.7109375" style="54" bestFit="1" customWidth="1"/>
    <col min="7431" max="7431" width="12.7109375" style="54" bestFit="1" customWidth="1"/>
    <col min="7432" max="7436" width="0" style="54" hidden="1" customWidth="1"/>
    <col min="7437" max="7671" width="9.140625" style="54"/>
    <col min="7672" max="7673" width="2.7109375" style="54" customWidth="1"/>
    <col min="7674" max="7674" width="43" style="54" customWidth="1"/>
    <col min="7675" max="7686" width="11.7109375" style="54" bestFit="1" customWidth="1"/>
    <col min="7687" max="7687" width="12.7109375" style="54" bestFit="1" customWidth="1"/>
    <col min="7688" max="7692" width="0" style="54" hidden="1" customWidth="1"/>
    <col min="7693" max="7927" width="9.140625" style="54"/>
    <col min="7928" max="7929" width="2.7109375" style="54" customWidth="1"/>
    <col min="7930" max="7930" width="43" style="54" customWidth="1"/>
    <col min="7931" max="7942" width="11.7109375" style="54" bestFit="1" customWidth="1"/>
    <col min="7943" max="7943" width="12.7109375" style="54" bestFit="1" customWidth="1"/>
    <col min="7944" max="7948" width="0" style="54" hidden="1" customWidth="1"/>
    <col min="7949" max="8183" width="9.140625" style="54"/>
    <col min="8184" max="8185" width="2.7109375" style="54" customWidth="1"/>
    <col min="8186" max="8186" width="43" style="54" customWidth="1"/>
    <col min="8187" max="8198" width="11.7109375" style="54" bestFit="1" customWidth="1"/>
    <col min="8199" max="8199" width="12.7109375" style="54" bestFit="1" customWidth="1"/>
    <col min="8200" max="8204" width="0" style="54" hidden="1" customWidth="1"/>
    <col min="8205" max="8439" width="9.140625" style="54"/>
    <col min="8440" max="8441" width="2.7109375" style="54" customWidth="1"/>
    <col min="8442" max="8442" width="43" style="54" customWidth="1"/>
    <col min="8443" max="8454" width="11.7109375" style="54" bestFit="1" customWidth="1"/>
    <col min="8455" max="8455" width="12.7109375" style="54" bestFit="1" customWidth="1"/>
    <col min="8456" max="8460" width="0" style="54" hidden="1" customWidth="1"/>
    <col min="8461" max="8695" width="9.140625" style="54"/>
    <col min="8696" max="8697" width="2.7109375" style="54" customWidth="1"/>
    <col min="8698" max="8698" width="43" style="54" customWidth="1"/>
    <col min="8699" max="8710" width="11.7109375" style="54" bestFit="1" customWidth="1"/>
    <col min="8711" max="8711" width="12.7109375" style="54" bestFit="1" customWidth="1"/>
    <col min="8712" max="8716" width="0" style="54" hidden="1" customWidth="1"/>
    <col min="8717" max="8951" width="9.140625" style="54"/>
    <col min="8952" max="8953" width="2.7109375" style="54" customWidth="1"/>
    <col min="8954" max="8954" width="43" style="54" customWidth="1"/>
    <col min="8955" max="8966" width="11.7109375" style="54" bestFit="1" customWidth="1"/>
    <col min="8967" max="8967" width="12.7109375" style="54" bestFit="1" customWidth="1"/>
    <col min="8968" max="8972" width="0" style="54" hidden="1" customWidth="1"/>
    <col min="8973" max="9207" width="9.140625" style="54"/>
    <col min="9208" max="9209" width="2.7109375" style="54" customWidth="1"/>
    <col min="9210" max="9210" width="43" style="54" customWidth="1"/>
    <col min="9211" max="9222" width="11.7109375" style="54" bestFit="1" customWidth="1"/>
    <col min="9223" max="9223" width="12.7109375" style="54" bestFit="1" customWidth="1"/>
    <col min="9224" max="9228" width="0" style="54" hidden="1" customWidth="1"/>
    <col min="9229" max="9463" width="9.140625" style="54"/>
    <col min="9464" max="9465" width="2.7109375" style="54" customWidth="1"/>
    <col min="9466" max="9466" width="43" style="54" customWidth="1"/>
    <col min="9467" max="9478" width="11.7109375" style="54" bestFit="1" customWidth="1"/>
    <col min="9479" max="9479" width="12.7109375" style="54" bestFit="1" customWidth="1"/>
    <col min="9480" max="9484" width="0" style="54" hidden="1" customWidth="1"/>
    <col min="9485" max="9719" width="9.140625" style="54"/>
    <col min="9720" max="9721" width="2.7109375" style="54" customWidth="1"/>
    <col min="9722" max="9722" width="43" style="54" customWidth="1"/>
    <col min="9723" max="9734" width="11.7109375" style="54" bestFit="1" customWidth="1"/>
    <col min="9735" max="9735" width="12.7109375" style="54" bestFit="1" customWidth="1"/>
    <col min="9736" max="9740" width="0" style="54" hidden="1" customWidth="1"/>
    <col min="9741" max="9975" width="9.140625" style="54"/>
    <col min="9976" max="9977" width="2.7109375" style="54" customWidth="1"/>
    <col min="9978" max="9978" width="43" style="54" customWidth="1"/>
    <col min="9979" max="9990" width="11.7109375" style="54" bestFit="1" customWidth="1"/>
    <col min="9991" max="9991" width="12.7109375" style="54" bestFit="1" customWidth="1"/>
    <col min="9992" max="9996" width="0" style="54" hidden="1" customWidth="1"/>
    <col min="9997" max="10231" width="9.140625" style="54"/>
    <col min="10232" max="10233" width="2.7109375" style="54" customWidth="1"/>
    <col min="10234" max="10234" width="43" style="54" customWidth="1"/>
    <col min="10235" max="10246" width="11.7109375" style="54" bestFit="1" customWidth="1"/>
    <col min="10247" max="10247" width="12.7109375" style="54" bestFit="1" customWidth="1"/>
    <col min="10248" max="10252" width="0" style="54" hidden="1" customWidth="1"/>
    <col min="10253" max="10487" width="9.140625" style="54"/>
    <col min="10488" max="10489" width="2.7109375" style="54" customWidth="1"/>
    <col min="10490" max="10490" width="43" style="54" customWidth="1"/>
    <col min="10491" max="10502" width="11.7109375" style="54" bestFit="1" customWidth="1"/>
    <col min="10503" max="10503" width="12.7109375" style="54" bestFit="1" customWidth="1"/>
    <col min="10504" max="10508" width="0" style="54" hidden="1" customWidth="1"/>
    <col min="10509" max="10743" width="9.140625" style="54"/>
    <col min="10744" max="10745" width="2.7109375" style="54" customWidth="1"/>
    <col min="10746" max="10746" width="43" style="54" customWidth="1"/>
    <col min="10747" max="10758" width="11.7109375" style="54" bestFit="1" customWidth="1"/>
    <col min="10759" max="10759" width="12.7109375" style="54" bestFit="1" customWidth="1"/>
    <col min="10760" max="10764" width="0" style="54" hidden="1" customWidth="1"/>
    <col min="10765" max="10999" width="9.140625" style="54"/>
    <col min="11000" max="11001" width="2.7109375" style="54" customWidth="1"/>
    <col min="11002" max="11002" width="43" style="54" customWidth="1"/>
    <col min="11003" max="11014" width="11.7109375" style="54" bestFit="1" customWidth="1"/>
    <col min="11015" max="11015" width="12.7109375" style="54" bestFit="1" customWidth="1"/>
    <col min="11016" max="11020" width="0" style="54" hidden="1" customWidth="1"/>
    <col min="11021" max="11255" width="9.140625" style="54"/>
    <col min="11256" max="11257" width="2.7109375" style="54" customWidth="1"/>
    <col min="11258" max="11258" width="43" style="54" customWidth="1"/>
    <col min="11259" max="11270" width="11.7109375" style="54" bestFit="1" customWidth="1"/>
    <col min="11271" max="11271" width="12.7109375" style="54" bestFit="1" customWidth="1"/>
    <col min="11272" max="11276" width="0" style="54" hidden="1" customWidth="1"/>
    <col min="11277" max="11511" width="9.140625" style="54"/>
    <col min="11512" max="11513" width="2.7109375" style="54" customWidth="1"/>
    <col min="11514" max="11514" width="43" style="54" customWidth="1"/>
    <col min="11515" max="11526" width="11.7109375" style="54" bestFit="1" customWidth="1"/>
    <col min="11527" max="11527" width="12.7109375" style="54" bestFit="1" customWidth="1"/>
    <col min="11528" max="11532" width="0" style="54" hidden="1" customWidth="1"/>
    <col min="11533" max="11767" width="9.140625" style="54"/>
    <col min="11768" max="11769" width="2.7109375" style="54" customWidth="1"/>
    <col min="11770" max="11770" width="43" style="54" customWidth="1"/>
    <col min="11771" max="11782" width="11.7109375" style="54" bestFit="1" customWidth="1"/>
    <col min="11783" max="11783" width="12.7109375" style="54" bestFit="1" customWidth="1"/>
    <col min="11784" max="11788" width="0" style="54" hidden="1" customWidth="1"/>
    <col min="11789" max="12023" width="9.140625" style="54"/>
    <col min="12024" max="12025" width="2.7109375" style="54" customWidth="1"/>
    <col min="12026" max="12026" width="43" style="54" customWidth="1"/>
    <col min="12027" max="12038" width="11.7109375" style="54" bestFit="1" customWidth="1"/>
    <col min="12039" max="12039" width="12.7109375" style="54" bestFit="1" customWidth="1"/>
    <col min="12040" max="12044" width="0" style="54" hidden="1" customWidth="1"/>
    <col min="12045" max="12279" width="9.140625" style="54"/>
    <col min="12280" max="12281" width="2.7109375" style="54" customWidth="1"/>
    <col min="12282" max="12282" width="43" style="54" customWidth="1"/>
    <col min="12283" max="12294" width="11.7109375" style="54" bestFit="1" customWidth="1"/>
    <col min="12295" max="12295" width="12.7109375" style="54" bestFit="1" customWidth="1"/>
    <col min="12296" max="12300" width="0" style="54" hidden="1" customWidth="1"/>
    <col min="12301" max="12535" width="9.140625" style="54"/>
    <col min="12536" max="12537" width="2.7109375" style="54" customWidth="1"/>
    <col min="12538" max="12538" width="43" style="54" customWidth="1"/>
    <col min="12539" max="12550" width="11.7109375" style="54" bestFit="1" customWidth="1"/>
    <col min="12551" max="12551" width="12.7109375" style="54" bestFit="1" customWidth="1"/>
    <col min="12552" max="12556" width="0" style="54" hidden="1" customWidth="1"/>
    <col min="12557" max="12791" width="9.140625" style="54"/>
    <col min="12792" max="12793" width="2.7109375" style="54" customWidth="1"/>
    <col min="12794" max="12794" width="43" style="54" customWidth="1"/>
    <col min="12795" max="12806" width="11.7109375" style="54" bestFit="1" customWidth="1"/>
    <col min="12807" max="12807" width="12.7109375" style="54" bestFit="1" customWidth="1"/>
    <col min="12808" max="12812" width="0" style="54" hidden="1" customWidth="1"/>
    <col min="12813" max="13047" width="9.140625" style="54"/>
    <col min="13048" max="13049" width="2.7109375" style="54" customWidth="1"/>
    <col min="13050" max="13050" width="43" style="54" customWidth="1"/>
    <col min="13051" max="13062" width="11.7109375" style="54" bestFit="1" customWidth="1"/>
    <col min="13063" max="13063" width="12.7109375" style="54" bestFit="1" customWidth="1"/>
    <col min="13064" max="13068" width="0" style="54" hidden="1" customWidth="1"/>
    <col min="13069" max="13303" width="9.140625" style="54"/>
    <col min="13304" max="13305" width="2.7109375" style="54" customWidth="1"/>
    <col min="13306" max="13306" width="43" style="54" customWidth="1"/>
    <col min="13307" max="13318" width="11.7109375" style="54" bestFit="1" customWidth="1"/>
    <col min="13319" max="13319" width="12.7109375" style="54" bestFit="1" customWidth="1"/>
    <col min="13320" max="13324" width="0" style="54" hidden="1" customWidth="1"/>
    <col min="13325" max="13559" width="9.140625" style="54"/>
    <col min="13560" max="13561" width="2.7109375" style="54" customWidth="1"/>
    <col min="13562" max="13562" width="43" style="54" customWidth="1"/>
    <col min="13563" max="13574" width="11.7109375" style="54" bestFit="1" customWidth="1"/>
    <col min="13575" max="13575" width="12.7109375" style="54" bestFit="1" customWidth="1"/>
    <col min="13576" max="13580" width="0" style="54" hidden="1" customWidth="1"/>
    <col min="13581" max="13815" width="9.140625" style="54"/>
    <col min="13816" max="13817" width="2.7109375" style="54" customWidth="1"/>
    <col min="13818" max="13818" width="43" style="54" customWidth="1"/>
    <col min="13819" max="13830" width="11.7109375" style="54" bestFit="1" customWidth="1"/>
    <col min="13831" max="13831" width="12.7109375" style="54" bestFit="1" customWidth="1"/>
    <col min="13832" max="13836" width="0" style="54" hidden="1" customWidth="1"/>
    <col min="13837" max="14071" width="9.140625" style="54"/>
    <col min="14072" max="14073" width="2.7109375" style="54" customWidth="1"/>
    <col min="14074" max="14074" width="43" style="54" customWidth="1"/>
    <col min="14075" max="14086" width="11.7109375" style="54" bestFit="1" customWidth="1"/>
    <col min="14087" max="14087" width="12.7109375" style="54" bestFit="1" customWidth="1"/>
    <col min="14088" max="14092" width="0" style="54" hidden="1" customWidth="1"/>
    <col min="14093" max="14327" width="9.140625" style="54"/>
    <col min="14328" max="14329" width="2.7109375" style="54" customWidth="1"/>
    <col min="14330" max="14330" width="43" style="54" customWidth="1"/>
    <col min="14331" max="14342" width="11.7109375" style="54" bestFit="1" customWidth="1"/>
    <col min="14343" max="14343" width="12.7109375" style="54" bestFit="1" customWidth="1"/>
    <col min="14344" max="14348" width="0" style="54" hidden="1" customWidth="1"/>
    <col min="14349" max="14583" width="9.140625" style="54"/>
    <col min="14584" max="14585" width="2.7109375" style="54" customWidth="1"/>
    <col min="14586" max="14586" width="43" style="54" customWidth="1"/>
    <col min="14587" max="14598" width="11.7109375" style="54" bestFit="1" customWidth="1"/>
    <col min="14599" max="14599" width="12.7109375" style="54" bestFit="1" customWidth="1"/>
    <col min="14600" max="14604" width="0" style="54" hidden="1" customWidth="1"/>
    <col min="14605" max="14839" width="9.140625" style="54"/>
    <col min="14840" max="14841" width="2.7109375" style="54" customWidth="1"/>
    <col min="14842" max="14842" width="43" style="54" customWidth="1"/>
    <col min="14843" max="14854" width="11.7109375" style="54" bestFit="1" customWidth="1"/>
    <col min="14855" max="14855" width="12.7109375" style="54" bestFit="1" customWidth="1"/>
    <col min="14856" max="14860" width="0" style="54" hidden="1" customWidth="1"/>
    <col min="14861" max="15095" width="9.140625" style="54"/>
    <col min="15096" max="15097" width="2.7109375" style="54" customWidth="1"/>
    <col min="15098" max="15098" width="43" style="54" customWidth="1"/>
    <col min="15099" max="15110" width="11.7109375" style="54" bestFit="1" customWidth="1"/>
    <col min="15111" max="15111" width="12.7109375" style="54" bestFit="1" customWidth="1"/>
    <col min="15112" max="15116" width="0" style="54" hidden="1" customWidth="1"/>
    <col min="15117" max="15351" width="9.140625" style="54"/>
    <col min="15352" max="15353" width="2.7109375" style="54" customWidth="1"/>
    <col min="15354" max="15354" width="43" style="54" customWidth="1"/>
    <col min="15355" max="15366" width="11.7109375" style="54" bestFit="1" customWidth="1"/>
    <col min="15367" max="15367" width="12.7109375" style="54" bestFit="1" customWidth="1"/>
    <col min="15368" max="15372" width="0" style="54" hidden="1" customWidth="1"/>
    <col min="15373" max="15607" width="9.140625" style="54"/>
    <col min="15608" max="15609" width="2.7109375" style="54" customWidth="1"/>
    <col min="15610" max="15610" width="43" style="54" customWidth="1"/>
    <col min="15611" max="15622" width="11.7109375" style="54" bestFit="1" customWidth="1"/>
    <col min="15623" max="15623" width="12.7109375" style="54" bestFit="1" customWidth="1"/>
    <col min="15624" max="15628" width="0" style="54" hidden="1" customWidth="1"/>
    <col min="15629" max="15863" width="9.140625" style="54"/>
    <col min="15864" max="15865" width="2.7109375" style="54" customWidth="1"/>
    <col min="15866" max="15866" width="43" style="54" customWidth="1"/>
    <col min="15867" max="15878" width="11.7109375" style="54" bestFit="1" customWidth="1"/>
    <col min="15879" max="15879" width="12.7109375" style="54" bestFit="1" customWidth="1"/>
    <col min="15880" max="15884" width="0" style="54" hidden="1" customWidth="1"/>
    <col min="15885" max="16119" width="9.140625" style="54"/>
    <col min="16120" max="16121" width="2.7109375" style="54" customWidth="1"/>
    <col min="16122" max="16122" width="43" style="54" customWidth="1"/>
    <col min="16123" max="16134" width="11.7109375" style="54" bestFit="1" customWidth="1"/>
    <col min="16135" max="16135" width="12.7109375" style="54" bestFit="1" customWidth="1"/>
    <col min="16136" max="16140" width="0" style="54" hidden="1" customWidth="1"/>
    <col min="16141" max="16384" width="9.140625" style="54"/>
  </cols>
  <sheetData>
    <row r="1" spans="1:13" x14ac:dyDescent="0.25">
      <c r="D1" s="55"/>
      <c r="E1" s="55"/>
      <c r="F1" s="55"/>
    </row>
    <row r="2" spans="1:13" x14ac:dyDescent="0.25">
      <c r="D2" s="86"/>
      <c r="E2" s="86"/>
      <c r="F2" s="86"/>
    </row>
    <row r="3" spans="1:13" hidden="1" x14ac:dyDescent="0.25"/>
    <row r="4" spans="1:13" hidden="1" x14ac:dyDescent="0.25"/>
    <row r="5" spans="1:13" x14ac:dyDescent="0.25">
      <c r="A5" s="98"/>
      <c r="B5" s="99"/>
      <c r="C5" s="98"/>
      <c r="D5" s="98"/>
      <c r="E5" s="98"/>
      <c r="F5" s="98"/>
      <c r="G5" s="100" t="s">
        <v>465</v>
      </c>
      <c r="H5" s="56" t="s">
        <v>417</v>
      </c>
    </row>
    <row r="6" spans="1:13" s="56" customFormat="1" ht="12.75" x14ac:dyDescent="0.2">
      <c r="A6" s="100"/>
      <c r="B6" s="101"/>
      <c r="C6" s="100"/>
      <c r="D6" s="100" t="s">
        <v>418</v>
      </c>
      <c r="E6" s="100" t="s">
        <v>419</v>
      </c>
      <c r="F6" s="100" t="s">
        <v>420</v>
      </c>
      <c r="G6" s="100" t="s">
        <v>840</v>
      </c>
      <c r="H6" s="56" t="s">
        <v>421</v>
      </c>
      <c r="I6" s="56" t="s">
        <v>422</v>
      </c>
      <c r="J6" s="102" t="s">
        <v>423</v>
      </c>
    </row>
    <row r="7" spans="1:13" s="52" customFormat="1" ht="12.75" x14ac:dyDescent="0.2">
      <c r="A7" s="58" t="s">
        <v>466</v>
      </c>
      <c r="B7" s="103"/>
      <c r="C7" s="58"/>
      <c r="D7" s="61">
        <f t="shared" ref="D7:F7" si="0">+D9+D29+D37+D64+D85+D102+D108+D121+D130</f>
        <v>1657529.49</v>
      </c>
      <c r="E7" s="61">
        <f t="shared" si="0"/>
        <v>2013159.4</v>
      </c>
      <c r="F7" s="61">
        <f t="shared" si="0"/>
        <v>4711482.1000000006</v>
      </c>
      <c r="G7" s="61">
        <f>+G9+G29+G37+G64+G85+G102+G108+G121+G130</f>
        <v>8382170.9900000002</v>
      </c>
      <c r="H7" s="52" t="e">
        <f>H9+H29+H130+#REF!+#REF!</f>
        <v>#REF!</v>
      </c>
      <c r="I7" s="52" t="e">
        <f>I9+I29+I130+#REF!+#REF!</f>
        <v>#REF!</v>
      </c>
      <c r="J7" s="104"/>
    </row>
    <row r="8" spans="1:13" ht="15.75" hidden="1" x14ac:dyDescent="0.25">
      <c r="A8" s="105"/>
      <c r="B8" s="99"/>
      <c r="C8" s="98"/>
      <c r="D8" s="79"/>
      <c r="E8" s="79"/>
      <c r="F8" s="79"/>
      <c r="G8" s="79"/>
      <c r="H8" s="62"/>
      <c r="I8" s="62"/>
      <c r="J8" s="75"/>
      <c r="K8" s="62"/>
    </row>
    <row r="9" spans="1:13" s="68" customFormat="1" ht="12" x14ac:dyDescent="0.2">
      <c r="A9" s="106"/>
      <c r="B9" s="107" t="s">
        <v>467</v>
      </c>
      <c r="C9" s="108"/>
      <c r="D9" s="83">
        <f t="shared" ref="D9:G9" si="1">SUM(D12:D26)</f>
        <v>54553.649999999994</v>
      </c>
      <c r="E9" s="83">
        <f t="shared" si="1"/>
        <v>255563.21</v>
      </c>
      <c r="F9" s="83">
        <f t="shared" si="1"/>
        <v>410832.72</v>
      </c>
      <c r="G9" s="83">
        <f t="shared" si="1"/>
        <v>720949.58000000007</v>
      </c>
      <c r="H9" s="68">
        <f>SUM(H12:H23)</f>
        <v>632000</v>
      </c>
      <c r="I9" s="68">
        <f>SUM(I12:I23)</f>
        <v>176827.79</v>
      </c>
      <c r="J9" s="109">
        <f>I9/H9</f>
        <v>0.27979080696202535</v>
      </c>
    </row>
    <row r="10" spans="1:13" ht="12.75" x14ac:dyDescent="0.2">
      <c r="A10" s="98"/>
      <c r="B10" s="107" t="s">
        <v>468</v>
      </c>
      <c r="C10" s="108"/>
      <c r="D10" s="79"/>
      <c r="E10" s="79"/>
      <c r="F10" s="79"/>
      <c r="G10" s="79"/>
      <c r="H10" s="62"/>
      <c r="I10" s="62"/>
      <c r="J10" s="75"/>
      <c r="K10" s="62"/>
    </row>
    <row r="11" spans="1:13" ht="12.75" hidden="1" x14ac:dyDescent="0.2">
      <c r="A11" s="98"/>
      <c r="B11" s="107"/>
      <c r="C11" s="108"/>
      <c r="D11" s="79"/>
      <c r="E11" s="79"/>
      <c r="F11" s="79"/>
      <c r="G11" s="79"/>
      <c r="H11" s="62"/>
      <c r="I11" s="62"/>
      <c r="J11" s="75"/>
      <c r="K11" s="62"/>
    </row>
    <row r="12" spans="1:13" s="62" customFormat="1" ht="11.25" x14ac:dyDescent="0.2">
      <c r="A12" s="80"/>
      <c r="B12" s="99"/>
      <c r="C12" s="80" t="s">
        <v>469</v>
      </c>
      <c r="D12" s="79">
        <v>15437.82</v>
      </c>
      <c r="E12" s="79">
        <v>63681.19</v>
      </c>
      <c r="F12" s="79">
        <v>135606.78</v>
      </c>
      <c r="G12" s="79">
        <f t="shared" ref="G12:G26" si="2">SUM(D12:F12)</f>
        <v>214725.79</v>
      </c>
      <c r="H12" s="62">
        <v>377000</v>
      </c>
      <c r="I12" s="62">
        <f>H12-G12</f>
        <v>162274.21</v>
      </c>
      <c r="J12" s="75">
        <f>I12/H12</f>
        <v>0.43043557029177715</v>
      </c>
      <c r="M12" s="64"/>
    </row>
    <row r="13" spans="1:13" s="62" customFormat="1" ht="11.25" hidden="1" x14ac:dyDescent="0.2">
      <c r="A13" s="80"/>
      <c r="B13" s="99"/>
      <c r="C13" s="80"/>
      <c r="D13" s="79"/>
      <c r="E13" s="79"/>
      <c r="F13" s="79"/>
      <c r="G13" s="79">
        <f t="shared" si="2"/>
        <v>0</v>
      </c>
      <c r="J13" s="75"/>
    </row>
    <row r="14" spans="1:13" s="62" customFormat="1" ht="11.25" x14ac:dyDescent="0.2">
      <c r="A14" s="80"/>
      <c r="B14" s="99"/>
      <c r="C14" s="80" t="s">
        <v>470</v>
      </c>
      <c r="D14" s="79">
        <v>6218.17</v>
      </c>
      <c r="E14" s="79">
        <v>5213.93</v>
      </c>
      <c r="F14" s="79">
        <v>50176.39</v>
      </c>
      <c r="G14" s="79">
        <f t="shared" si="2"/>
        <v>61608.49</v>
      </c>
      <c r="J14" s="75"/>
      <c r="M14" s="64"/>
    </row>
    <row r="15" spans="1:13" s="62" customFormat="1" ht="11.25" hidden="1" x14ac:dyDescent="0.2">
      <c r="A15" s="80"/>
      <c r="B15" s="99"/>
      <c r="C15" s="80"/>
      <c r="D15" s="79"/>
      <c r="E15" s="79"/>
      <c r="F15" s="79"/>
      <c r="G15" s="79">
        <f t="shared" si="2"/>
        <v>0</v>
      </c>
      <c r="J15" s="75"/>
      <c r="M15" s="64"/>
    </row>
    <row r="16" spans="1:13" s="62" customFormat="1" ht="11.25" x14ac:dyDescent="0.2">
      <c r="A16" s="80"/>
      <c r="B16" s="99"/>
      <c r="C16" s="80" t="s">
        <v>471</v>
      </c>
      <c r="D16" s="79">
        <v>0</v>
      </c>
      <c r="E16" s="79">
        <v>0</v>
      </c>
      <c r="F16" s="79">
        <v>0</v>
      </c>
      <c r="G16" s="79">
        <f t="shared" si="2"/>
        <v>0</v>
      </c>
      <c r="J16" s="75"/>
      <c r="M16" s="64"/>
    </row>
    <row r="17" spans="1:13" s="62" customFormat="1" ht="11.25" hidden="1" x14ac:dyDescent="0.2">
      <c r="A17" s="80"/>
      <c r="B17" s="99"/>
      <c r="C17" s="110"/>
      <c r="D17" s="79"/>
      <c r="E17" s="79"/>
      <c r="F17" s="79"/>
      <c r="G17" s="79">
        <f t="shared" si="2"/>
        <v>0</v>
      </c>
      <c r="J17" s="75"/>
      <c r="M17" s="64"/>
    </row>
    <row r="18" spans="1:13" s="62" customFormat="1" ht="11.25" x14ac:dyDescent="0.2">
      <c r="A18" s="80"/>
      <c r="B18" s="99"/>
      <c r="C18" s="80" t="s">
        <v>472</v>
      </c>
      <c r="D18" s="79">
        <v>6407.17</v>
      </c>
      <c r="E18" s="79">
        <v>17990.650000000001</v>
      </c>
      <c r="F18" s="79">
        <v>24694.99</v>
      </c>
      <c r="G18" s="79">
        <f t="shared" si="2"/>
        <v>49092.81</v>
      </c>
      <c r="J18" s="75"/>
      <c r="M18" s="64"/>
    </row>
    <row r="19" spans="1:13" s="62" customFormat="1" ht="11.25" hidden="1" x14ac:dyDescent="0.2">
      <c r="A19" s="80"/>
      <c r="B19" s="99"/>
      <c r="C19" s="80"/>
      <c r="D19" s="79"/>
      <c r="E19" s="79"/>
      <c r="F19" s="79"/>
      <c r="G19" s="79">
        <f t="shared" si="2"/>
        <v>0</v>
      </c>
      <c r="J19" s="75"/>
      <c r="M19" s="64"/>
    </row>
    <row r="20" spans="1:13" s="62" customFormat="1" ht="11.25" x14ac:dyDescent="0.2">
      <c r="A20" s="80"/>
      <c r="B20" s="99"/>
      <c r="C20" s="80" t="s">
        <v>473</v>
      </c>
      <c r="D20" s="79">
        <v>931.69</v>
      </c>
      <c r="E20" s="79">
        <v>8569.82</v>
      </c>
      <c r="F20" s="79">
        <v>145574.56</v>
      </c>
      <c r="G20" s="79">
        <f t="shared" si="2"/>
        <v>155076.07</v>
      </c>
      <c r="J20" s="75"/>
      <c r="M20" s="64"/>
    </row>
    <row r="21" spans="1:13" s="62" customFormat="1" ht="11.25" hidden="1" x14ac:dyDescent="0.2">
      <c r="A21" s="80"/>
      <c r="B21" s="99"/>
      <c r="C21" s="80"/>
      <c r="D21" s="79"/>
      <c r="E21" s="79"/>
      <c r="F21" s="79"/>
      <c r="G21" s="79">
        <f t="shared" si="2"/>
        <v>0</v>
      </c>
      <c r="J21" s="75"/>
      <c r="M21" s="64"/>
    </row>
    <row r="22" spans="1:13" s="62" customFormat="1" ht="11.25" x14ac:dyDescent="0.2">
      <c r="A22" s="80"/>
      <c r="B22" s="99"/>
      <c r="C22" s="80" t="s">
        <v>474</v>
      </c>
      <c r="D22" s="79">
        <v>25558.799999999999</v>
      </c>
      <c r="E22" s="79">
        <v>160107.62</v>
      </c>
      <c r="F22" s="79">
        <v>54780</v>
      </c>
      <c r="G22" s="79">
        <f t="shared" si="2"/>
        <v>240446.41999999998</v>
      </c>
      <c r="H22" s="62">
        <v>255000</v>
      </c>
      <c r="I22" s="62">
        <f>H22-G22</f>
        <v>14553.580000000016</v>
      </c>
      <c r="J22" s="75">
        <f>I22/H22</f>
        <v>5.7072862745098103E-2</v>
      </c>
      <c r="M22" s="64"/>
    </row>
    <row r="23" spans="1:13" s="62" customFormat="1" ht="11.25" hidden="1" x14ac:dyDescent="0.2">
      <c r="A23" s="80"/>
      <c r="B23" s="99"/>
      <c r="C23" s="80"/>
      <c r="D23" s="79"/>
      <c r="E23" s="79"/>
      <c r="F23" s="79"/>
      <c r="G23" s="79">
        <f t="shared" si="2"/>
        <v>0</v>
      </c>
      <c r="J23" s="75"/>
      <c r="M23" s="64"/>
    </row>
    <row r="24" spans="1:13" s="62" customFormat="1" ht="11.25" x14ac:dyDescent="0.2">
      <c r="A24" s="80"/>
      <c r="B24" s="99"/>
      <c r="C24" s="80" t="s">
        <v>475</v>
      </c>
      <c r="D24" s="79">
        <v>0</v>
      </c>
      <c r="E24" s="79">
        <v>0</v>
      </c>
      <c r="F24" s="79">
        <v>0</v>
      </c>
      <c r="G24" s="79">
        <f t="shared" si="2"/>
        <v>0</v>
      </c>
      <c r="J24" s="75"/>
      <c r="M24" s="64"/>
    </row>
    <row r="25" spans="1:13" s="62" customFormat="1" ht="11.25" hidden="1" x14ac:dyDescent="0.2">
      <c r="A25" s="80"/>
      <c r="B25" s="99"/>
      <c r="C25" s="80"/>
      <c r="D25" s="79"/>
      <c r="E25" s="79"/>
      <c r="F25" s="79"/>
      <c r="G25" s="79">
        <f t="shared" si="2"/>
        <v>0</v>
      </c>
      <c r="J25" s="75"/>
      <c r="M25" s="64"/>
    </row>
    <row r="26" spans="1:13" s="62" customFormat="1" ht="11.25" x14ac:dyDescent="0.2">
      <c r="A26" s="80"/>
      <c r="B26" s="99"/>
      <c r="C26" s="80" t="s">
        <v>476</v>
      </c>
      <c r="D26" s="79">
        <v>0</v>
      </c>
      <c r="E26" s="79">
        <v>0</v>
      </c>
      <c r="F26" s="79">
        <v>0</v>
      </c>
      <c r="G26" s="79">
        <f t="shared" si="2"/>
        <v>0</v>
      </c>
      <c r="J26" s="75"/>
      <c r="M26" s="64"/>
    </row>
    <row r="27" spans="1:13" s="62" customFormat="1" ht="11.25" x14ac:dyDescent="0.2">
      <c r="A27" s="80"/>
      <c r="B27" s="99"/>
      <c r="C27" s="80" t="s">
        <v>477</v>
      </c>
      <c r="D27" s="79"/>
      <c r="E27" s="79"/>
      <c r="F27" s="79"/>
      <c r="G27" s="79"/>
      <c r="J27" s="75"/>
    </row>
    <row r="28" spans="1:13" s="62" customFormat="1" ht="11.25" hidden="1" x14ac:dyDescent="0.2">
      <c r="A28" s="80"/>
      <c r="B28" s="99"/>
      <c r="C28" s="80"/>
      <c r="D28" s="79"/>
      <c r="E28" s="79"/>
      <c r="F28" s="79"/>
      <c r="G28" s="79"/>
      <c r="J28" s="75"/>
    </row>
    <row r="29" spans="1:13" s="89" customFormat="1" ht="12" x14ac:dyDescent="0.2">
      <c r="A29" s="108"/>
      <c r="B29" s="107" t="s">
        <v>478</v>
      </c>
      <c r="C29" s="108"/>
      <c r="D29" s="83">
        <f t="shared" ref="D29:G29" si="3">SUM(D31:D35)</f>
        <v>56227.57</v>
      </c>
      <c r="E29" s="83">
        <f t="shared" si="3"/>
        <v>58445.61</v>
      </c>
      <c r="F29" s="83">
        <f t="shared" si="3"/>
        <v>292071.27999999997</v>
      </c>
      <c r="G29" s="83">
        <f t="shared" si="3"/>
        <v>406744.4599999999</v>
      </c>
      <c r="H29" s="89">
        <f>SUM(H31:H31)</f>
        <v>1742000</v>
      </c>
      <c r="I29" s="89">
        <f>SUM(I31:I31)</f>
        <v>1358769.9300000002</v>
      </c>
      <c r="J29" s="111">
        <f>I29/H29</f>
        <v>0.78000570034443173</v>
      </c>
    </row>
    <row r="30" spans="1:13" ht="12.75" hidden="1" x14ac:dyDescent="0.2">
      <c r="A30" s="98"/>
      <c r="B30" s="99"/>
      <c r="C30" s="98"/>
      <c r="D30" s="79"/>
      <c r="E30" s="79"/>
      <c r="F30" s="79"/>
      <c r="G30" s="79"/>
      <c r="H30" s="62"/>
      <c r="I30" s="62"/>
      <c r="J30" s="75"/>
      <c r="K30" s="62"/>
    </row>
    <row r="31" spans="1:13" s="62" customFormat="1" ht="11.25" x14ac:dyDescent="0.2">
      <c r="A31" s="80"/>
      <c r="B31" s="99"/>
      <c r="C31" s="80" t="s">
        <v>479</v>
      </c>
      <c r="D31" s="79">
        <v>43526.6</v>
      </c>
      <c r="E31" s="79">
        <v>54593.68</v>
      </c>
      <c r="F31" s="79">
        <v>285109.78999999998</v>
      </c>
      <c r="G31" s="79">
        <f t="shared" ref="G31:G37" si="4">SUM(D31:F31)</f>
        <v>383230.06999999995</v>
      </c>
      <c r="H31" s="62">
        <v>1742000</v>
      </c>
      <c r="I31" s="62">
        <f>H31-G31</f>
        <v>1358769.9300000002</v>
      </c>
      <c r="J31" s="75">
        <f>I31/H31</f>
        <v>0.78000570034443173</v>
      </c>
      <c r="M31" s="64"/>
    </row>
    <row r="32" spans="1:13" s="62" customFormat="1" ht="11.25" hidden="1" x14ac:dyDescent="0.2">
      <c r="A32" s="80"/>
      <c r="B32" s="99"/>
      <c r="C32" s="80"/>
      <c r="D32" s="79"/>
      <c r="E32" s="79"/>
      <c r="F32" s="79"/>
      <c r="G32" s="79">
        <f t="shared" si="4"/>
        <v>0</v>
      </c>
      <c r="J32" s="75"/>
    </row>
    <row r="33" spans="1:13" ht="12.75" x14ac:dyDescent="0.2">
      <c r="A33" s="98"/>
      <c r="B33" s="99"/>
      <c r="C33" s="80" t="s">
        <v>480</v>
      </c>
      <c r="D33" s="79">
        <v>0</v>
      </c>
      <c r="E33" s="79">
        <v>971.3</v>
      </c>
      <c r="F33" s="79">
        <v>1133.18</v>
      </c>
      <c r="G33" s="79">
        <f t="shared" si="4"/>
        <v>2104.48</v>
      </c>
      <c r="H33" s="62"/>
      <c r="I33" s="62"/>
      <c r="J33" s="75"/>
      <c r="K33" s="62"/>
      <c r="M33" s="86"/>
    </row>
    <row r="34" spans="1:13" ht="12.75" hidden="1" x14ac:dyDescent="0.2">
      <c r="A34" s="98"/>
      <c r="B34" s="99"/>
      <c r="C34" s="80"/>
      <c r="D34" s="79"/>
      <c r="E34" s="79"/>
      <c r="F34" s="79"/>
      <c r="G34" s="79">
        <f t="shared" si="4"/>
        <v>0</v>
      </c>
      <c r="H34" s="62"/>
      <c r="I34" s="62"/>
      <c r="J34" s="75"/>
      <c r="K34" s="62"/>
      <c r="M34" s="86"/>
    </row>
    <row r="35" spans="1:13" ht="12.75" x14ac:dyDescent="0.2">
      <c r="A35" s="98"/>
      <c r="B35" s="99"/>
      <c r="C35" s="80" t="s">
        <v>481</v>
      </c>
      <c r="D35" s="79">
        <v>12700.97</v>
      </c>
      <c r="E35" s="79">
        <v>2880.63</v>
      </c>
      <c r="F35" s="79">
        <v>5828.31</v>
      </c>
      <c r="G35" s="79">
        <f t="shared" si="4"/>
        <v>21409.91</v>
      </c>
      <c r="H35" s="62"/>
      <c r="I35" s="62"/>
      <c r="J35" s="75"/>
      <c r="K35" s="62"/>
      <c r="M35" s="86"/>
    </row>
    <row r="36" spans="1:13" ht="12.75" hidden="1" x14ac:dyDescent="0.2">
      <c r="A36" s="98"/>
      <c r="B36" s="99"/>
      <c r="C36" s="80"/>
      <c r="D36" s="79"/>
      <c r="E36" s="79"/>
      <c r="F36" s="79"/>
      <c r="G36" s="79">
        <f t="shared" si="4"/>
        <v>0</v>
      </c>
      <c r="H36" s="62"/>
      <c r="I36" s="62"/>
      <c r="J36" s="75"/>
      <c r="K36" s="62"/>
    </row>
    <row r="37" spans="1:13" ht="12.75" x14ac:dyDescent="0.2">
      <c r="A37" s="98"/>
      <c r="B37" s="107" t="s">
        <v>482</v>
      </c>
      <c r="C37" s="108"/>
      <c r="D37" s="112">
        <f t="shared" ref="D37:F37" si="5">SUM(D43:D51)</f>
        <v>0</v>
      </c>
      <c r="E37" s="112">
        <f t="shared" si="5"/>
        <v>0</v>
      </c>
      <c r="F37" s="112">
        <f t="shared" si="5"/>
        <v>0</v>
      </c>
      <c r="G37" s="112">
        <f t="shared" si="4"/>
        <v>0</v>
      </c>
      <c r="H37" s="62">
        <f>SUM(H40:H62)</f>
        <v>0</v>
      </c>
      <c r="I37" s="62">
        <f>SUM(I40:I62)</f>
        <v>0</v>
      </c>
      <c r="J37" s="62">
        <f>SUM(J40:J62)</f>
        <v>0</v>
      </c>
      <c r="K37" s="62">
        <f>SUM(K40:K62)</f>
        <v>0</v>
      </c>
      <c r="L37" s="62">
        <f>SUM(L40:L62)</f>
        <v>0</v>
      </c>
    </row>
    <row r="38" spans="1:13" ht="12.75" x14ac:dyDescent="0.2">
      <c r="A38" s="113"/>
      <c r="B38" s="114" t="s">
        <v>483</v>
      </c>
      <c r="C38" s="115"/>
      <c r="D38" s="79"/>
      <c r="E38" s="79"/>
      <c r="F38" s="79"/>
      <c r="G38" s="79"/>
      <c r="H38" s="62"/>
      <c r="I38" s="62"/>
      <c r="J38" s="75"/>
      <c r="K38" s="62"/>
    </row>
    <row r="39" spans="1:13" ht="12.75" hidden="1" x14ac:dyDescent="0.2">
      <c r="A39" s="98"/>
      <c r="B39" s="99"/>
      <c r="C39" s="80"/>
      <c r="D39" s="79"/>
      <c r="E39" s="79"/>
      <c r="F39" s="79"/>
      <c r="G39" s="79"/>
      <c r="H39" s="62"/>
      <c r="I39" s="62"/>
      <c r="J39" s="75"/>
      <c r="K39" s="62"/>
    </row>
    <row r="40" spans="1:13" ht="12.75" hidden="1" x14ac:dyDescent="0.2">
      <c r="A40" s="98"/>
      <c r="B40" s="99"/>
      <c r="C40" s="116" t="s">
        <v>484</v>
      </c>
      <c r="D40" s="79"/>
      <c r="E40" s="79"/>
      <c r="F40" s="79"/>
      <c r="G40" s="79"/>
      <c r="H40" s="62"/>
      <c r="I40" s="62"/>
      <c r="J40" s="75"/>
      <c r="K40" s="62"/>
    </row>
    <row r="41" spans="1:13" ht="12.75" hidden="1" x14ac:dyDescent="0.2">
      <c r="A41" s="98"/>
      <c r="B41" s="99"/>
      <c r="C41" s="116" t="s">
        <v>485</v>
      </c>
      <c r="D41" s="79"/>
      <c r="E41" s="79"/>
      <c r="F41" s="79"/>
      <c r="G41" s="79"/>
      <c r="H41" s="62"/>
      <c r="I41" s="62"/>
      <c r="J41" s="75"/>
      <c r="K41" s="62"/>
    </row>
    <row r="42" spans="1:13" ht="12.75" hidden="1" x14ac:dyDescent="0.2">
      <c r="A42" s="98"/>
      <c r="B42" s="99"/>
      <c r="C42" s="80"/>
      <c r="D42" s="79"/>
      <c r="E42" s="79"/>
      <c r="F42" s="79"/>
      <c r="G42" s="79"/>
      <c r="H42" s="62"/>
      <c r="I42" s="62"/>
      <c r="J42" s="75"/>
      <c r="K42" s="62"/>
    </row>
    <row r="43" spans="1:13" ht="12.75" x14ac:dyDescent="0.2">
      <c r="A43" s="98"/>
      <c r="B43" s="99"/>
      <c r="C43" s="80" t="s">
        <v>486</v>
      </c>
      <c r="D43" s="79">
        <v>0</v>
      </c>
      <c r="E43" s="79">
        <v>0</v>
      </c>
      <c r="F43" s="79">
        <v>0</v>
      </c>
      <c r="G43" s="79">
        <f t="shared" ref="G43:G51" si="6">SUM(D43:F43)</f>
        <v>0</v>
      </c>
      <c r="H43" s="62"/>
      <c r="I43" s="62"/>
      <c r="J43" s="75"/>
      <c r="K43" s="62"/>
      <c r="M43" s="86"/>
    </row>
    <row r="44" spans="1:13" ht="12.75" hidden="1" x14ac:dyDescent="0.2">
      <c r="A44" s="98"/>
      <c r="B44" s="99"/>
      <c r="C44" s="80"/>
      <c r="D44" s="79"/>
      <c r="E44" s="79"/>
      <c r="F44" s="79"/>
      <c r="G44" s="79">
        <f t="shared" si="6"/>
        <v>0</v>
      </c>
      <c r="H44" s="62"/>
      <c r="I44" s="62"/>
      <c r="J44" s="75"/>
      <c r="K44" s="62"/>
      <c r="M44" s="86"/>
    </row>
    <row r="45" spans="1:13" ht="12.75" hidden="1" x14ac:dyDescent="0.2">
      <c r="A45" s="98"/>
      <c r="B45" s="99"/>
      <c r="C45" s="116" t="s">
        <v>487</v>
      </c>
      <c r="D45" s="79"/>
      <c r="E45" s="79"/>
      <c r="F45" s="79"/>
      <c r="G45" s="79">
        <f t="shared" si="6"/>
        <v>0</v>
      </c>
      <c r="H45" s="62"/>
      <c r="I45" s="62"/>
      <c r="J45" s="75"/>
      <c r="K45" s="62"/>
      <c r="M45" s="86"/>
    </row>
    <row r="46" spans="1:13" ht="12.75" hidden="1" x14ac:dyDescent="0.2">
      <c r="A46" s="98"/>
      <c r="B46" s="99"/>
      <c r="C46" s="116" t="s">
        <v>488</v>
      </c>
      <c r="D46" s="79"/>
      <c r="E46" s="79"/>
      <c r="F46" s="79"/>
      <c r="G46" s="79">
        <f t="shared" si="6"/>
        <v>0</v>
      </c>
      <c r="H46" s="62"/>
      <c r="I46" s="62"/>
      <c r="J46" s="75"/>
      <c r="K46" s="62"/>
      <c r="M46" s="86"/>
    </row>
    <row r="47" spans="1:13" ht="12.75" hidden="1" x14ac:dyDescent="0.2">
      <c r="A47" s="98"/>
      <c r="B47" s="99"/>
      <c r="C47" s="80"/>
      <c r="D47" s="79"/>
      <c r="E47" s="79"/>
      <c r="F47" s="79"/>
      <c r="G47" s="79">
        <f t="shared" si="6"/>
        <v>0</v>
      </c>
      <c r="H47" s="62"/>
      <c r="I47" s="62"/>
      <c r="J47" s="75"/>
      <c r="K47" s="62"/>
      <c r="M47" s="86"/>
    </row>
    <row r="48" spans="1:13" ht="12.75" hidden="1" x14ac:dyDescent="0.2">
      <c r="A48" s="98"/>
      <c r="B48" s="99"/>
      <c r="C48" s="116" t="s">
        <v>489</v>
      </c>
      <c r="D48" s="79"/>
      <c r="E48" s="79"/>
      <c r="F48" s="79"/>
      <c r="G48" s="79">
        <f t="shared" si="6"/>
        <v>0</v>
      </c>
      <c r="H48" s="62"/>
      <c r="I48" s="62"/>
      <c r="J48" s="75"/>
      <c r="K48" s="62"/>
      <c r="M48" s="86"/>
    </row>
    <row r="49" spans="1:13" ht="12.75" hidden="1" x14ac:dyDescent="0.2">
      <c r="A49" s="98"/>
      <c r="B49" s="99"/>
      <c r="C49" s="116" t="s">
        <v>490</v>
      </c>
      <c r="D49" s="79"/>
      <c r="E49" s="79"/>
      <c r="F49" s="79"/>
      <c r="G49" s="79">
        <f t="shared" si="6"/>
        <v>0</v>
      </c>
      <c r="H49" s="62"/>
      <c r="I49" s="62"/>
      <c r="J49" s="75"/>
      <c r="K49" s="62"/>
      <c r="M49" s="86"/>
    </row>
    <row r="50" spans="1:13" ht="12.75" hidden="1" x14ac:dyDescent="0.2">
      <c r="A50" s="98"/>
      <c r="B50" s="99"/>
      <c r="C50" s="80"/>
      <c r="D50" s="79"/>
      <c r="E50" s="79"/>
      <c r="F50" s="79"/>
      <c r="G50" s="79">
        <f t="shared" si="6"/>
        <v>0</v>
      </c>
      <c r="H50" s="62"/>
      <c r="I50" s="62"/>
      <c r="J50" s="75"/>
      <c r="K50" s="62"/>
      <c r="M50" s="86"/>
    </row>
    <row r="51" spans="1:13" ht="12.75" x14ac:dyDescent="0.2">
      <c r="A51" s="98"/>
      <c r="B51" s="99"/>
      <c r="C51" s="80" t="s">
        <v>491</v>
      </c>
      <c r="D51" s="79">
        <v>0</v>
      </c>
      <c r="E51" s="79">
        <v>0</v>
      </c>
      <c r="F51" s="79">
        <v>0</v>
      </c>
      <c r="G51" s="79">
        <f t="shared" si="6"/>
        <v>0</v>
      </c>
      <c r="H51" s="62"/>
      <c r="I51" s="62"/>
      <c r="J51" s="75"/>
      <c r="K51" s="62"/>
      <c r="M51" s="86"/>
    </row>
    <row r="52" spans="1:13" ht="12.75" x14ac:dyDescent="0.2">
      <c r="A52" s="98"/>
      <c r="B52" s="99"/>
      <c r="C52" s="80" t="s">
        <v>492</v>
      </c>
      <c r="D52" s="79"/>
      <c r="E52" s="79"/>
      <c r="F52" s="79"/>
      <c r="G52" s="79"/>
      <c r="H52" s="62"/>
      <c r="I52" s="62"/>
      <c r="J52" s="75"/>
      <c r="K52" s="62"/>
    </row>
    <row r="53" spans="1:13" ht="12.75" hidden="1" x14ac:dyDescent="0.2">
      <c r="A53" s="98"/>
      <c r="B53" s="99"/>
      <c r="C53" s="80"/>
      <c r="D53" s="79"/>
      <c r="E53" s="79"/>
      <c r="F53" s="79"/>
      <c r="G53" s="79"/>
      <c r="H53" s="62"/>
      <c r="I53" s="62"/>
      <c r="J53" s="75"/>
      <c r="K53" s="62"/>
    </row>
    <row r="54" spans="1:13" ht="12.75" hidden="1" x14ac:dyDescent="0.2">
      <c r="A54" s="98"/>
      <c r="B54" s="99"/>
      <c r="C54" s="116" t="s">
        <v>493</v>
      </c>
      <c r="D54" s="79"/>
      <c r="E54" s="79"/>
      <c r="F54" s="79"/>
      <c r="G54" s="79"/>
      <c r="H54" s="62"/>
      <c r="I54" s="62"/>
      <c r="J54" s="75"/>
      <c r="K54" s="62"/>
    </row>
    <row r="55" spans="1:13" ht="12.75" hidden="1" x14ac:dyDescent="0.2">
      <c r="A55" s="98"/>
      <c r="B55" s="99"/>
      <c r="C55" s="117" t="s">
        <v>492</v>
      </c>
      <c r="D55" s="79"/>
      <c r="E55" s="79"/>
      <c r="F55" s="79"/>
      <c r="G55" s="79"/>
      <c r="H55" s="62"/>
      <c r="I55" s="62"/>
      <c r="J55" s="75"/>
      <c r="K55" s="62"/>
    </row>
    <row r="56" spans="1:13" ht="12.75" hidden="1" x14ac:dyDescent="0.2">
      <c r="A56" s="98"/>
      <c r="B56" s="99"/>
      <c r="C56" s="98"/>
      <c r="D56" s="79"/>
      <c r="E56" s="79"/>
      <c r="F56" s="79"/>
      <c r="G56" s="79"/>
      <c r="H56" s="62"/>
      <c r="I56" s="62"/>
      <c r="J56" s="75"/>
      <c r="K56" s="62"/>
    </row>
    <row r="57" spans="1:13" ht="12.75" hidden="1" x14ac:dyDescent="0.2">
      <c r="A57" s="98"/>
      <c r="B57" s="99"/>
      <c r="C57" s="116" t="s">
        <v>494</v>
      </c>
      <c r="D57" s="79"/>
      <c r="E57" s="79"/>
      <c r="F57" s="79"/>
      <c r="G57" s="79"/>
      <c r="H57" s="62"/>
      <c r="I57" s="62"/>
      <c r="J57" s="75"/>
      <c r="K57" s="62"/>
    </row>
    <row r="58" spans="1:13" ht="12.75" hidden="1" x14ac:dyDescent="0.2">
      <c r="A58" s="98"/>
      <c r="B58" s="99"/>
      <c r="C58" s="117" t="s">
        <v>495</v>
      </c>
      <c r="D58" s="79"/>
      <c r="E58" s="79"/>
      <c r="F58" s="79"/>
      <c r="G58" s="79"/>
      <c r="H58" s="62"/>
      <c r="I58" s="62"/>
      <c r="J58" s="75"/>
      <c r="K58" s="62"/>
    </row>
    <row r="59" spans="1:13" ht="12.75" hidden="1" x14ac:dyDescent="0.2">
      <c r="A59" s="98"/>
      <c r="B59" s="99"/>
      <c r="C59" s="98"/>
      <c r="D59" s="79"/>
      <c r="E59" s="79"/>
      <c r="F59" s="79"/>
      <c r="G59" s="79"/>
      <c r="H59" s="62"/>
      <c r="I59" s="62"/>
      <c r="J59" s="75"/>
      <c r="K59" s="62"/>
    </row>
    <row r="60" spans="1:13" ht="12.75" hidden="1" x14ac:dyDescent="0.2">
      <c r="A60" s="98"/>
      <c r="B60" s="99"/>
      <c r="C60" s="116" t="s">
        <v>496</v>
      </c>
      <c r="D60" s="79"/>
      <c r="E60" s="79"/>
      <c r="F60" s="79"/>
      <c r="G60" s="79"/>
      <c r="H60" s="62"/>
      <c r="I60" s="62"/>
      <c r="J60" s="75"/>
      <c r="K60" s="62"/>
    </row>
    <row r="61" spans="1:13" ht="12.75" hidden="1" x14ac:dyDescent="0.2">
      <c r="A61" s="98"/>
      <c r="B61" s="99"/>
      <c r="C61" s="98"/>
      <c r="D61" s="79"/>
      <c r="E61" s="79"/>
      <c r="F61" s="79"/>
      <c r="G61" s="79"/>
      <c r="H61" s="62"/>
      <c r="I61" s="62"/>
      <c r="J61" s="75"/>
      <c r="K61" s="62"/>
    </row>
    <row r="62" spans="1:13" ht="12.75" hidden="1" x14ac:dyDescent="0.2">
      <c r="A62" s="98"/>
      <c r="B62" s="99"/>
      <c r="C62" s="116" t="s">
        <v>497</v>
      </c>
      <c r="D62" s="79"/>
      <c r="E62" s="79"/>
      <c r="F62" s="79"/>
      <c r="G62" s="79"/>
      <c r="H62" s="62"/>
      <c r="I62" s="62"/>
      <c r="J62" s="75"/>
      <c r="K62" s="62"/>
    </row>
    <row r="63" spans="1:13" ht="12.75" hidden="1" x14ac:dyDescent="0.2">
      <c r="A63" s="98"/>
      <c r="B63" s="99"/>
      <c r="C63" s="98"/>
      <c r="D63" s="79"/>
      <c r="E63" s="79"/>
      <c r="F63" s="79"/>
      <c r="G63" s="79"/>
      <c r="H63" s="62"/>
      <c r="I63" s="62"/>
      <c r="J63" s="75"/>
      <c r="K63" s="62"/>
    </row>
    <row r="64" spans="1:13" s="89" customFormat="1" ht="12" x14ac:dyDescent="0.2">
      <c r="A64" s="108"/>
      <c r="B64" s="107" t="s">
        <v>498</v>
      </c>
      <c r="C64" s="108"/>
      <c r="D64" s="83">
        <f t="shared" ref="D64:F64" si="7">SUM(D66:D82)</f>
        <v>151445.88</v>
      </c>
      <c r="E64" s="83">
        <f t="shared" si="7"/>
        <v>37096.32</v>
      </c>
      <c r="F64" s="83">
        <f t="shared" si="7"/>
        <v>834618.55999999994</v>
      </c>
      <c r="G64" s="83">
        <f>SUM(D64:F64)</f>
        <v>1023160.76</v>
      </c>
      <c r="J64" s="111"/>
    </row>
    <row r="65" spans="1:13" ht="12.75" hidden="1" x14ac:dyDescent="0.2">
      <c r="A65" s="98"/>
      <c r="B65" s="99"/>
      <c r="C65" s="98"/>
      <c r="D65" s="79"/>
      <c r="E65" s="79"/>
      <c r="F65" s="79"/>
      <c r="G65" s="79"/>
      <c r="H65" s="62"/>
      <c r="I65" s="62"/>
      <c r="J65" s="75"/>
      <c r="K65" s="62"/>
    </row>
    <row r="66" spans="1:13" ht="12.75" x14ac:dyDescent="0.2">
      <c r="A66" s="98"/>
      <c r="B66" s="99"/>
      <c r="C66" s="80" t="s">
        <v>499</v>
      </c>
      <c r="D66" s="79">
        <v>2147.63</v>
      </c>
      <c r="E66" s="79">
        <v>0</v>
      </c>
      <c r="F66" s="79">
        <v>93710.19</v>
      </c>
      <c r="G66" s="79">
        <f t="shared" ref="G66:G82" si="8">SUM(D66:F66)</f>
        <v>95857.82</v>
      </c>
      <c r="H66" s="62"/>
      <c r="I66" s="62"/>
      <c r="J66" s="75"/>
      <c r="K66" s="62"/>
      <c r="M66" s="86"/>
    </row>
    <row r="67" spans="1:13" ht="12.75" hidden="1" x14ac:dyDescent="0.2">
      <c r="A67" s="98"/>
      <c r="B67" s="99"/>
      <c r="C67" s="98"/>
      <c r="D67" s="79"/>
      <c r="E67" s="79"/>
      <c r="F67" s="79"/>
      <c r="G67" s="79">
        <f t="shared" si="8"/>
        <v>0</v>
      </c>
      <c r="H67" s="62"/>
      <c r="I67" s="62"/>
      <c r="J67" s="75"/>
      <c r="K67" s="62"/>
      <c r="M67" s="86"/>
    </row>
    <row r="68" spans="1:13" ht="12.75" x14ac:dyDescent="0.2">
      <c r="A68" s="98"/>
      <c r="B68" s="99"/>
      <c r="C68" s="80" t="s">
        <v>500</v>
      </c>
      <c r="D68" s="79">
        <v>19484.07</v>
      </c>
      <c r="E68" s="79">
        <v>699.05</v>
      </c>
      <c r="F68" s="79">
        <v>26630.720000000001</v>
      </c>
      <c r="G68" s="79">
        <f t="shared" si="8"/>
        <v>46813.84</v>
      </c>
      <c r="H68" s="62"/>
      <c r="I68" s="62"/>
      <c r="J68" s="75"/>
      <c r="K68" s="62"/>
      <c r="M68" s="86"/>
    </row>
    <row r="69" spans="1:13" ht="12.75" hidden="1" x14ac:dyDescent="0.2">
      <c r="A69" s="98"/>
      <c r="B69" s="99"/>
      <c r="C69" s="98"/>
      <c r="D69" s="79"/>
      <c r="E69" s="79"/>
      <c r="F69" s="79"/>
      <c r="G69" s="79">
        <f t="shared" si="8"/>
        <v>0</v>
      </c>
      <c r="H69" s="62"/>
      <c r="I69" s="62"/>
      <c r="J69" s="75"/>
      <c r="K69" s="62"/>
      <c r="M69" s="86"/>
    </row>
    <row r="70" spans="1:13" ht="12.75" x14ac:dyDescent="0.2">
      <c r="A70" s="98"/>
      <c r="B70" s="99"/>
      <c r="C70" s="80" t="s">
        <v>501</v>
      </c>
      <c r="D70" s="79">
        <v>1987.43</v>
      </c>
      <c r="E70" s="79">
        <v>0</v>
      </c>
      <c r="F70" s="79">
        <v>4978.8999999999996</v>
      </c>
      <c r="G70" s="79">
        <f t="shared" si="8"/>
        <v>6966.33</v>
      </c>
      <c r="H70" s="62"/>
      <c r="I70" s="62"/>
      <c r="J70" s="75"/>
      <c r="K70" s="62"/>
      <c r="M70" s="86"/>
    </row>
    <row r="71" spans="1:13" ht="12.75" hidden="1" x14ac:dyDescent="0.2">
      <c r="A71" s="98"/>
      <c r="B71" s="99"/>
      <c r="C71" s="98"/>
      <c r="D71" s="79"/>
      <c r="E71" s="79"/>
      <c r="F71" s="79"/>
      <c r="G71" s="79">
        <f t="shared" si="8"/>
        <v>0</v>
      </c>
      <c r="H71" s="62"/>
      <c r="I71" s="62"/>
      <c r="J71" s="75"/>
      <c r="K71" s="62"/>
      <c r="M71" s="86"/>
    </row>
    <row r="72" spans="1:13" ht="12.75" x14ac:dyDescent="0.2">
      <c r="A72" s="98"/>
      <c r="B72" s="99"/>
      <c r="C72" s="80" t="s">
        <v>502</v>
      </c>
      <c r="D72" s="79">
        <v>19545.38</v>
      </c>
      <c r="E72" s="79">
        <v>0</v>
      </c>
      <c r="F72" s="79">
        <v>4876.7299999999996</v>
      </c>
      <c r="G72" s="79">
        <f t="shared" si="8"/>
        <v>24422.11</v>
      </c>
      <c r="H72" s="62"/>
      <c r="I72" s="62"/>
      <c r="J72" s="75"/>
      <c r="K72" s="62"/>
      <c r="M72" s="86"/>
    </row>
    <row r="73" spans="1:13" ht="12.75" hidden="1" x14ac:dyDescent="0.2">
      <c r="A73" s="98"/>
      <c r="B73" s="99"/>
      <c r="C73" s="98"/>
      <c r="D73" s="79"/>
      <c r="E73" s="79"/>
      <c r="F73" s="79"/>
      <c r="G73" s="79">
        <f t="shared" si="8"/>
        <v>0</v>
      </c>
      <c r="H73" s="62"/>
      <c r="I73" s="62"/>
      <c r="J73" s="75"/>
      <c r="K73" s="62"/>
      <c r="M73" s="86"/>
    </row>
    <row r="74" spans="1:13" ht="12.75" x14ac:dyDescent="0.2">
      <c r="A74" s="98"/>
      <c r="B74" s="99"/>
      <c r="C74" s="80" t="s">
        <v>503</v>
      </c>
      <c r="D74" s="79">
        <v>0</v>
      </c>
      <c r="E74" s="79">
        <v>0</v>
      </c>
      <c r="F74" s="79">
        <v>0</v>
      </c>
      <c r="G74" s="79">
        <f t="shared" si="8"/>
        <v>0</v>
      </c>
      <c r="H74" s="62"/>
      <c r="I74" s="62"/>
      <c r="J74" s="75"/>
      <c r="K74" s="62"/>
      <c r="M74" s="86"/>
    </row>
    <row r="75" spans="1:13" ht="12.75" hidden="1" x14ac:dyDescent="0.2">
      <c r="A75" s="98"/>
      <c r="B75" s="99"/>
      <c r="C75" s="98"/>
      <c r="D75" s="79"/>
      <c r="E75" s="79"/>
      <c r="F75" s="79"/>
      <c r="G75" s="79">
        <f t="shared" si="8"/>
        <v>0</v>
      </c>
      <c r="H75" s="62"/>
      <c r="I75" s="62"/>
      <c r="J75" s="75"/>
      <c r="K75" s="62"/>
      <c r="M75" s="86"/>
    </row>
    <row r="76" spans="1:13" s="62" customFormat="1" ht="11.25" x14ac:dyDescent="0.2">
      <c r="A76" s="80"/>
      <c r="B76" s="99"/>
      <c r="C76" s="80" t="s">
        <v>504</v>
      </c>
      <c r="D76" s="79">
        <v>41017.49</v>
      </c>
      <c r="E76" s="79">
        <v>14659.73</v>
      </c>
      <c r="F76" s="79">
        <v>245659.5</v>
      </c>
      <c r="G76" s="79">
        <f t="shared" si="8"/>
        <v>301336.71999999997</v>
      </c>
      <c r="J76" s="75"/>
      <c r="M76" s="64"/>
    </row>
    <row r="77" spans="1:13" s="62" customFormat="1" ht="11.25" hidden="1" x14ac:dyDescent="0.2">
      <c r="A77" s="80"/>
      <c r="B77" s="99"/>
      <c r="C77" s="80"/>
      <c r="D77" s="79"/>
      <c r="E77" s="79"/>
      <c r="F77" s="79"/>
      <c r="G77" s="79">
        <f t="shared" si="8"/>
        <v>0</v>
      </c>
      <c r="J77" s="75"/>
      <c r="M77" s="64"/>
    </row>
    <row r="78" spans="1:13" s="62" customFormat="1" ht="11.25" x14ac:dyDescent="0.2">
      <c r="A78" s="80"/>
      <c r="B78" s="99"/>
      <c r="C78" s="80" t="s">
        <v>505</v>
      </c>
      <c r="D78" s="79">
        <v>15035.35</v>
      </c>
      <c r="E78" s="79">
        <v>2790.08</v>
      </c>
      <c r="F78" s="79">
        <v>40539.800000000003</v>
      </c>
      <c r="G78" s="79">
        <f t="shared" si="8"/>
        <v>58365.23</v>
      </c>
      <c r="J78" s="75"/>
      <c r="M78" s="64"/>
    </row>
    <row r="79" spans="1:13" s="62" customFormat="1" ht="11.25" hidden="1" x14ac:dyDescent="0.2">
      <c r="A79" s="80"/>
      <c r="B79" s="99"/>
      <c r="C79" s="80"/>
      <c r="D79" s="79"/>
      <c r="E79" s="79"/>
      <c r="F79" s="79"/>
      <c r="G79" s="79">
        <f t="shared" si="8"/>
        <v>0</v>
      </c>
      <c r="J79" s="75"/>
      <c r="M79" s="64"/>
    </row>
    <row r="80" spans="1:13" s="62" customFormat="1" ht="11.25" x14ac:dyDescent="0.2">
      <c r="A80" s="80"/>
      <c r="B80" s="99"/>
      <c r="C80" s="80" t="s">
        <v>506</v>
      </c>
      <c r="D80" s="79">
        <v>28183.64</v>
      </c>
      <c r="E80" s="79">
        <v>0</v>
      </c>
      <c r="F80" s="79">
        <v>36712.18</v>
      </c>
      <c r="G80" s="79">
        <f t="shared" si="8"/>
        <v>64895.82</v>
      </c>
      <c r="J80" s="75"/>
      <c r="M80" s="64"/>
    </row>
    <row r="81" spans="1:13" s="62" customFormat="1" ht="11.25" hidden="1" x14ac:dyDescent="0.2">
      <c r="A81" s="80"/>
      <c r="B81" s="99"/>
      <c r="C81" s="80"/>
      <c r="D81" s="79"/>
      <c r="E81" s="79"/>
      <c r="F81" s="79"/>
      <c r="G81" s="79">
        <f t="shared" si="8"/>
        <v>0</v>
      </c>
      <c r="J81" s="75"/>
      <c r="M81" s="64"/>
    </row>
    <row r="82" spans="1:13" s="62" customFormat="1" ht="11.25" x14ac:dyDescent="0.2">
      <c r="A82" s="80"/>
      <c r="B82" s="99"/>
      <c r="C82" s="80" t="s">
        <v>507</v>
      </c>
      <c r="D82" s="79">
        <v>24044.89</v>
      </c>
      <c r="E82" s="79">
        <v>18947.46</v>
      </c>
      <c r="F82" s="79">
        <v>381510.54</v>
      </c>
      <c r="G82" s="79">
        <f t="shared" si="8"/>
        <v>424502.88999999996</v>
      </c>
      <c r="J82" s="75"/>
      <c r="M82" s="64"/>
    </row>
    <row r="83" spans="1:13" s="62" customFormat="1" ht="11.25" x14ac:dyDescent="0.2">
      <c r="A83" s="80"/>
      <c r="B83" s="99"/>
      <c r="C83" s="80" t="s">
        <v>508</v>
      </c>
      <c r="D83" s="79"/>
      <c r="E83" s="79"/>
      <c r="F83" s="79"/>
      <c r="G83" s="79"/>
      <c r="J83" s="75"/>
    </row>
    <row r="84" spans="1:13" s="62" customFormat="1" ht="11.25" hidden="1" x14ac:dyDescent="0.2">
      <c r="A84" s="80"/>
      <c r="B84" s="99"/>
      <c r="C84" s="80"/>
      <c r="D84" s="79"/>
      <c r="E84" s="79"/>
      <c r="F84" s="79"/>
      <c r="G84" s="79"/>
      <c r="J84" s="75"/>
    </row>
    <row r="85" spans="1:13" s="89" customFormat="1" ht="12" x14ac:dyDescent="0.2">
      <c r="A85" s="108"/>
      <c r="B85" s="107" t="s">
        <v>509</v>
      </c>
      <c r="C85" s="108"/>
      <c r="D85" s="83">
        <f t="shared" ref="D85:G85" si="9">SUM(D88:D100)</f>
        <v>8038.45</v>
      </c>
      <c r="E85" s="83">
        <f t="shared" si="9"/>
        <v>1958.6100000000001</v>
      </c>
      <c r="F85" s="83">
        <f t="shared" si="9"/>
        <v>15492.09</v>
      </c>
      <c r="G85" s="83">
        <f t="shared" si="9"/>
        <v>25489.15</v>
      </c>
      <c r="J85" s="111"/>
    </row>
    <row r="86" spans="1:13" s="89" customFormat="1" ht="12" x14ac:dyDescent="0.2">
      <c r="A86" s="108"/>
      <c r="B86" s="107"/>
      <c r="C86" s="108" t="s">
        <v>510</v>
      </c>
      <c r="D86" s="83"/>
      <c r="E86" s="83"/>
      <c r="F86" s="83"/>
      <c r="G86" s="83"/>
      <c r="J86" s="111"/>
    </row>
    <row r="87" spans="1:13" s="89" customFormat="1" ht="12" hidden="1" x14ac:dyDescent="0.2">
      <c r="A87" s="108"/>
      <c r="B87" s="107"/>
      <c r="C87" s="108"/>
      <c r="D87" s="83"/>
      <c r="E87" s="83"/>
      <c r="F87" s="83"/>
      <c r="G87" s="83"/>
      <c r="J87" s="111"/>
    </row>
    <row r="88" spans="1:13" s="89" customFormat="1" ht="12" x14ac:dyDescent="0.2">
      <c r="A88" s="108"/>
      <c r="B88" s="107"/>
      <c r="C88" s="80" t="s">
        <v>511</v>
      </c>
      <c r="D88" s="79">
        <v>0</v>
      </c>
      <c r="E88" s="79">
        <v>0</v>
      </c>
      <c r="F88" s="79">
        <v>0</v>
      </c>
      <c r="G88" s="79">
        <f t="shared" ref="G88:G100" si="10">SUM(D88:F88)</f>
        <v>0</v>
      </c>
      <c r="J88" s="111"/>
      <c r="M88" s="69"/>
    </row>
    <row r="89" spans="1:13" s="62" customFormat="1" ht="11.25" hidden="1" x14ac:dyDescent="0.2">
      <c r="A89" s="80"/>
      <c r="B89" s="99"/>
      <c r="C89" s="80"/>
      <c r="D89" s="79"/>
      <c r="E89" s="79"/>
      <c r="F89" s="79"/>
      <c r="G89" s="79">
        <f t="shared" si="10"/>
        <v>0</v>
      </c>
      <c r="J89" s="75"/>
      <c r="M89" s="64"/>
    </row>
    <row r="90" spans="1:13" s="62" customFormat="1" ht="11.25" x14ac:dyDescent="0.2">
      <c r="A90" s="80"/>
      <c r="B90" s="99"/>
      <c r="C90" s="80" t="s">
        <v>512</v>
      </c>
      <c r="D90" s="79">
        <v>0</v>
      </c>
      <c r="E90" s="79">
        <v>1522.26</v>
      </c>
      <c r="F90" s="79">
        <v>385.48</v>
      </c>
      <c r="G90" s="79">
        <f t="shared" si="10"/>
        <v>1907.74</v>
      </c>
      <c r="J90" s="75"/>
      <c r="M90" s="64"/>
    </row>
    <row r="91" spans="1:13" s="62" customFormat="1" ht="11.25" hidden="1" x14ac:dyDescent="0.2">
      <c r="A91" s="80"/>
      <c r="B91" s="99"/>
      <c r="C91" s="80"/>
      <c r="D91" s="79"/>
      <c r="E91" s="79"/>
      <c r="F91" s="79"/>
      <c r="G91" s="79">
        <f t="shared" si="10"/>
        <v>0</v>
      </c>
      <c r="J91" s="75"/>
      <c r="M91" s="64"/>
    </row>
    <row r="92" spans="1:13" ht="12.75" x14ac:dyDescent="0.2">
      <c r="A92" s="98"/>
      <c r="B92" s="99"/>
      <c r="C92" s="80" t="s">
        <v>513</v>
      </c>
      <c r="D92" s="79">
        <v>2085.04</v>
      </c>
      <c r="E92" s="79">
        <v>294.23</v>
      </c>
      <c r="F92" s="79">
        <v>2116.5500000000002</v>
      </c>
      <c r="G92" s="79">
        <f t="shared" si="10"/>
        <v>4495.82</v>
      </c>
      <c r="H92" s="62"/>
      <c r="I92" s="62"/>
      <c r="J92" s="75"/>
      <c r="K92" s="62"/>
      <c r="M92" s="86"/>
    </row>
    <row r="93" spans="1:13" ht="12.75" hidden="1" x14ac:dyDescent="0.2">
      <c r="A93" s="98"/>
      <c r="B93" s="99"/>
      <c r="C93" s="80"/>
      <c r="D93" s="79"/>
      <c r="E93" s="79"/>
      <c r="F93" s="79"/>
      <c r="G93" s="79">
        <f t="shared" si="10"/>
        <v>0</v>
      </c>
      <c r="H93" s="62"/>
      <c r="I93" s="62"/>
      <c r="J93" s="75"/>
      <c r="K93" s="62"/>
      <c r="M93" s="86"/>
    </row>
    <row r="94" spans="1:13" ht="12.75" x14ac:dyDescent="0.2">
      <c r="A94" s="98"/>
      <c r="B94" s="99"/>
      <c r="C94" s="80" t="s">
        <v>514</v>
      </c>
      <c r="D94" s="79">
        <v>0</v>
      </c>
      <c r="E94" s="79">
        <v>0</v>
      </c>
      <c r="F94" s="79">
        <v>0</v>
      </c>
      <c r="G94" s="79">
        <f t="shared" si="10"/>
        <v>0</v>
      </c>
      <c r="H94" s="62"/>
      <c r="I94" s="62"/>
      <c r="J94" s="75"/>
      <c r="K94" s="62"/>
      <c r="M94" s="86"/>
    </row>
    <row r="95" spans="1:13" ht="12.75" hidden="1" x14ac:dyDescent="0.2">
      <c r="A95" s="98"/>
      <c r="B95" s="99"/>
      <c r="C95" s="80"/>
      <c r="D95" s="79"/>
      <c r="E95" s="79"/>
      <c r="F95" s="79"/>
      <c r="G95" s="79">
        <f t="shared" si="10"/>
        <v>0</v>
      </c>
      <c r="H95" s="62"/>
      <c r="I95" s="62"/>
      <c r="J95" s="75"/>
      <c r="K95" s="62"/>
      <c r="M95" s="86"/>
    </row>
    <row r="96" spans="1:13" ht="12.75" x14ac:dyDescent="0.2">
      <c r="A96" s="98"/>
      <c r="B96" s="99"/>
      <c r="C96" s="80" t="s">
        <v>515</v>
      </c>
      <c r="D96" s="79">
        <v>0</v>
      </c>
      <c r="E96" s="79">
        <v>0</v>
      </c>
      <c r="F96" s="79">
        <v>0</v>
      </c>
      <c r="G96" s="79">
        <f t="shared" si="10"/>
        <v>0</v>
      </c>
      <c r="H96" s="62"/>
      <c r="I96" s="62"/>
      <c r="J96" s="75"/>
      <c r="K96" s="62"/>
      <c r="M96" s="86"/>
    </row>
    <row r="97" spans="1:13" ht="12.75" hidden="1" x14ac:dyDescent="0.2">
      <c r="A97" s="98"/>
      <c r="B97" s="99"/>
      <c r="C97" s="80"/>
      <c r="D97" s="79"/>
      <c r="E97" s="79"/>
      <c r="F97" s="79"/>
      <c r="G97" s="79">
        <f t="shared" si="10"/>
        <v>0</v>
      </c>
      <c r="H97" s="62"/>
      <c r="I97" s="62"/>
      <c r="J97" s="75"/>
      <c r="K97" s="62"/>
      <c r="M97" s="86"/>
    </row>
    <row r="98" spans="1:13" ht="12.75" x14ac:dyDescent="0.2">
      <c r="A98" s="98"/>
      <c r="B98" s="99"/>
      <c r="C98" s="80" t="s">
        <v>516</v>
      </c>
      <c r="D98" s="79">
        <v>5953.41</v>
      </c>
      <c r="E98" s="79">
        <v>142.12</v>
      </c>
      <c r="F98" s="79">
        <v>12990.06</v>
      </c>
      <c r="G98" s="79">
        <f t="shared" si="10"/>
        <v>19085.59</v>
      </c>
      <c r="H98" s="62"/>
      <c r="I98" s="62"/>
      <c r="J98" s="75"/>
      <c r="K98" s="62"/>
      <c r="M98" s="86"/>
    </row>
    <row r="99" spans="1:13" ht="12.75" hidden="1" x14ac:dyDescent="0.2">
      <c r="A99" s="98"/>
      <c r="B99" s="99"/>
      <c r="C99" s="98"/>
      <c r="D99" s="79"/>
      <c r="E99" s="79"/>
      <c r="F99" s="79"/>
      <c r="G99" s="79">
        <f t="shared" si="10"/>
        <v>0</v>
      </c>
      <c r="H99" s="62"/>
      <c r="I99" s="62"/>
      <c r="J99" s="75"/>
      <c r="K99" s="62"/>
      <c r="M99" s="86"/>
    </row>
    <row r="100" spans="1:13" ht="12.75" x14ac:dyDescent="0.2">
      <c r="A100" s="98"/>
      <c r="B100" s="99"/>
      <c r="C100" s="80" t="s">
        <v>517</v>
      </c>
      <c r="D100" s="79">
        <v>0</v>
      </c>
      <c r="E100" s="79">
        <v>0</v>
      </c>
      <c r="F100" s="79">
        <v>0</v>
      </c>
      <c r="G100" s="79">
        <f t="shared" si="10"/>
        <v>0</v>
      </c>
      <c r="H100" s="62"/>
      <c r="I100" s="62"/>
      <c r="J100" s="75"/>
      <c r="K100" s="62"/>
      <c r="M100" s="86"/>
    </row>
    <row r="101" spans="1:13" ht="12.75" hidden="1" x14ac:dyDescent="0.2">
      <c r="A101" s="98"/>
      <c r="B101" s="99"/>
      <c r="C101" s="98"/>
      <c r="D101" s="79"/>
      <c r="E101" s="79"/>
      <c r="F101" s="79"/>
      <c r="G101" s="79"/>
      <c r="H101" s="62"/>
      <c r="I101" s="62"/>
      <c r="J101" s="75"/>
      <c r="K101" s="62"/>
    </row>
    <row r="102" spans="1:13" s="68" customFormat="1" ht="12" x14ac:dyDescent="0.2">
      <c r="A102" s="106"/>
      <c r="B102" s="107" t="s">
        <v>518</v>
      </c>
      <c r="C102" s="108"/>
      <c r="D102" s="83">
        <f t="shared" ref="D102:G102" si="11">SUM(D104:D106)</f>
        <v>1190860.18</v>
      </c>
      <c r="E102" s="83">
        <f t="shared" si="11"/>
        <v>1393963.25</v>
      </c>
      <c r="F102" s="83">
        <f t="shared" si="11"/>
        <v>2193068.89</v>
      </c>
      <c r="G102" s="83">
        <f t="shared" si="11"/>
        <v>4777892.32</v>
      </c>
      <c r="J102" s="109"/>
    </row>
    <row r="103" spans="1:13" ht="12.75" hidden="1" x14ac:dyDescent="0.2">
      <c r="A103" s="98"/>
      <c r="B103" s="99"/>
      <c r="C103" s="98"/>
      <c r="D103" s="79"/>
      <c r="E103" s="79"/>
      <c r="F103" s="79"/>
      <c r="G103" s="79"/>
      <c r="H103" s="62"/>
      <c r="I103" s="62"/>
      <c r="J103" s="75"/>
      <c r="K103" s="62"/>
    </row>
    <row r="104" spans="1:13" s="62" customFormat="1" ht="11.25" x14ac:dyDescent="0.2">
      <c r="A104" s="80"/>
      <c r="B104" s="99"/>
      <c r="C104" s="80" t="s">
        <v>519</v>
      </c>
      <c r="D104" s="79">
        <v>1190860.18</v>
      </c>
      <c r="E104" s="79">
        <v>1393963.25</v>
      </c>
      <c r="F104" s="79">
        <v>2193068.89</v>
      </c>
      <c r="G104" s="79">
        <f>SUM(D104:F104)</f>
        <v>4777892.32</v>
      </c>
      <c r="J104" s="75"/>
      <c r="M104" s="64"/>
    </row>
    <row r="105" spans="1:13" ht="12.75" hidden="1" x14ac:dyDescent="0.2">
      <c r="A105" s="98"/>
      <c r="B105" s="99"/>
      <c r="C105" s="98"/>
      <c r="D105" s="79"/>
      <c r="E105" s="79"/>
      <c r="F105" s="79"/>
      <c r="G105" s="79"/>
      <c r="H105" s="62"/>
      <c r="I105" s="62"/>
      <c r="J105" s="75"/>
      <c r="K105" s="62"/>
      <c r="M105" s="86"/>
    </row>
    <row r="106" spans="1:13" ht="12.75" hidden="1" x14ac:dyDescent="0.2">
      <c r="A106" s="98"/>
      <c r="B106" s="99"/>
      <c r="C106" s="116" t="s">
        <v>520</v>
      </c>
      <c r="D106" s="79"/>
      <c r="E106" s="79"/>
      <c r="F106" s="79"/>
      <c r="G106" s="79"/>
      <c r="H106" s="62"/>
      <c r="I106" s="62"/>
      <c r="J106" s="75"/>
      <c r="K106" s="62"/>
      <c r="M106" s="86"/>
    </row>
    <row r="107" spans="1:13" ht="12.75" hidden="1" x14ac:dyDescent="0.2">
      <c r="A107" s="98"/>
      <c r="B107" s="99"/>
      <c r="C107" s="98"/>
      <c r="D107" s="79"/>
      <c r="E107" s="79"/>
      <c r="F107" s="79"/>
      <c r="G107" s="79"/>
      <c r="H107" s="62"/>
      <c r="I107" s="62"/>
      <c r="J107" s="75"/>
      <c r="K107" s="62"/>
      <c r="M107" s="86"/>
    </row>
    <row r="108" spans="1:13" s="68" customFormat="1" ht="12" x14ac:dyDescent="0.2">
      <c r="A108" s="106"/>
      <c r="B108" s="107" t="s">
        <v>521</v>
      </c>
      <c r="C108" s="108"/>
      <c r="D108" s="83">
        <f t="shared" ref="D108:G108" si="12">SUM(D110:D118)</f>
        <v>39513.19</v>
      </c>
      <c r="E108" s="83">
        <f t="shared" si="12"/>
        <v>148088.46</v>
      </c>
      <c r="F108" s="83">
        <f t="shared" si="12"/>
        <v>193991.47</v>
      </c>
      <c r="G108" s="83">
        <f t="shared" si="12"/>
        <v>381593.11999999994</v>
      </c>
      <c r="J108" s="109"/>
      <c r="M108" s="92"/>
    </row>
    <row r="109" spans="1:13" ht="12.75" hidden="1" x14ac:dyDescent="0.2">
      <c r="A109" s="98"/>
      <c r="B109" s="99"/>
      <c r="C109" s="98"/>
      <c r="D109" s="79"/>
      <c r="E109" s="79"/>
      <c r="F109" s="79"/>
      <c r="G109" s="79"/>
      <c r="H109" s="62"/>
      <c r="I109" s="62"/>
      <c r="J109" s="75"/>
      <c r="K109" s="62"/>
      <c r="M109" s="86"/>
    </row>
    <row r="110" spans="1:13" s="62" customFormat="1" ht="11.25" x14ac:dyDescent="0.2">
      <c r="A110" s="80"/>
      <c r="B110" s="99"/>
      <c r="C110" s="80" t="s">
        <v>522</v>
      </c>
      <c r="D110" s="118">
        <v>24665.25</v>
      </c>
      <c r="E110" s="118">
        <v>134768.29999999999</v>
      </c>
      <c r="F110" s="118">
        <v>129341.29</v>
      </c>
      <c r="G110" s="118">
        <f>SUM(D110:F110)</f>
        <v>288774.83999999997</v>
      </c>
      <c r="J110" s="75"/>
      <c r="M110" s="64"/>
    </row>
    <row r="111" spans="1:13" s="62" customFormat="1" ht="11.25" hidden="1" x14ac:dyDescent="0.2">
      <c r="A111" s="80"/>
      <c r="B111" s="99"/>
      <c r="C111" s="80"/>
      <c r="D111" s="118"/>
      <c r="E111" s="118"/>
      <c r="F111" s="118"/>
      <c r="G111" s="118"/>
      <c r="J111" s="75"/>
      <c r="M111" s="64"/>
    </row>
    <row r="112" spans="1:13" s="62" customFormat="1" ht="11.25" x14ac:dyDescent="0.2">
      <c r="A112" s="80"/>
      <c r="B112" s="99"/>
      <c r="C112" s="80" t="s">
        <v>523</v>
      </c>
      <c r="D112" s="118">
        <v>8480.67</v>
      </c>
      <c r="E112" s="118">
        <v>0</v>
      </c>
      <c r="F112" s="118">
        <v>56619.16</v>
      </c>
      <c r="G112" s="118">
        <f>SUM(D112:F112)</f>
        <v>65099.83</v>
      </c>
      <c r="J112" s="75"/>
      <c r="M112" s="64"/>
    </row>
    <row r="113" spans="1:13" ht="12.75" hidden="1" x14ac:dyDescent="0.2">
      <c r="A113" s="98"/>
      <c r="B113" s="99"/>
      <c r="C113" s="80"/>
      <c r="D113" s="118"/>
      <c r="E113" s="118"/>
      <c r="F113" s="118"/>
      <c r="G113" s="118"/>
      <c r="H113" s="62"/>
      <c r="I113" s="62"/>
      <c r="J113" s="75"/>
      <c r="K113" s="62"/>
      <c r="M113" s="86"/>
    </row>
    <row r="114" spans="1:13" s="62" customFormat="1" ht="11.25" x14ac:dyDescent="0.2">
      <c r="A114" s="80"/>
      <c r="B114" s="99"/>
      <c r="C114" s="80" t="s">
        <v>524</v>
      </c>
      <c r="D114" s="118">
        <v>6367.27</v>
      </c>
      <c r="E114" s="118">
        <v>12113.09</v>
      </c>
      <c r="F114" s="118">
        <v>7889.05</v>
      </c>
      <c r="G114" s="118">
        <f>SUM(D114:F114)</f>
        <v>26369.41</v>
      </c>
      <c r="J114" s="75"/>
      <c r="M114" s="64"/>
    </row>
    <row r="115" spans="1:13" s="62" customFormat="1" ht="11.25" hidden="1" x14ac:dyDescent="0.2">
      <c r="A115" s="80"/>
      <c r="B115" s="99"/>
      <c r="C115" s="80"/>
      <c r="D115" s="118"/>
      <c r="E115" s="118"/>
      <c r="F115" s="118"/>
      <c r="G115" s="118"/>
      <c r="J115" s="75"/>
      <c r="M115" s="64"/>
    </row>
    <row r="116" spans="1:13" ht="12.75" x14ac:dyDescent="0.2">
      <c r="A116" s="98"/>
      <c r="B116" s="99"/>
      <c r="C116" s="80" t="s">
        <v>525</v>
      </c>
      <c r="D116" s="79">
        <v>0</v>
      </c>
      <c r="E116" s="79">
        <v>1207.07</v>
      </c>
      <c r="F116" s="79">
        <v>141.97</v>
      </c>
      <c r="G116" s="118">
        <f>SUM(D116:F116)</f>
        <v>1349.04</v>
      </c>
      <c r="H116" s="62"/>
      <c r="I116" s="62"/>
      <c r="J116" s="75"/>
      <c r="K116" s="62"/>
      <c r="M116" s="86"/>
    </row>
    <row r="117" spans="1:13" ht="12.75" hidden="1" x14ac:dyDescent="0.2">
      <c r="A117" s="98"/>
      <c r="B117" s="99"/>
      <c r="C117" s="80"/>
      <c r="D117" s="79"/>
      <c r="E117" s="79"/>
      <c r="F117" s="79"/>
      <c r="G117" s="118">
        <f>SUM(D117:F117)</f>
        <v>0</v>
      </c>
      <c r="H117" s="62"/>
      <c r="I117" s="62"/>
      <c r="J117" s="75"/>
      <c r="K117" s="62"/>
      <c r="M117" s="86"/>
    </row>
    <row r="118" spans="1:13" ht="12.75" x14ac:dyDescent="0.2">
      <c r="A118" s="98"/>
      <c r="B118" s="99"/>
      <c r="C118" s="80" t="s">
        <v>526</v>
      </c>
      <c r="D118" s="79">
        <v>0</v>
      </c>
      <c r="E118" s="79">
        <v>0</v>
      </c>
      <c r="F118" s="79">
        <v>0</v>
      </c>
      <c r="G118" s="118">
        <f>SUM(D118:F118)</f>
        <v>0</v>
      </c>
      <c r="H118" s="62"/>
      <c r="I118" s="62"/>
      <c r="J118" s="75"/>
      <c r="K118" s="62"/>
      <c r="M118" s="86"/>
    </row>
    <row r="119" spans="1:13" ht="12.75" x14ac:dyDescent="0.2">
      <c r="A119" s="98"/>
      <c r="B119" s="99"/>
      <c r="C119" s="98" t="s">
        <v>527</v>
      </c>
      <c r="D119" s="79"/>
      <c r="E119" s="79"/>
      <c r="F119" s="79"/>
      <c r="G119" s="79"/>
      <c r="H119" s="62"/>
      <c r="I119" s="62"/>
      <c r="J119" s="75"/>
      <c r="K119" s="62"/>
      <c r="M119" s="86"/>
    </row>
    <row r="120" spans="1:13" ht="12.75" hidden="1" x14ac:dyDescent="0.2">
      <c r="A120" s="98"/>
      <c r="B120" s="99"/>
      <c r="C120" s="98"/>
      <c r="D120" s="79"/>
      <c r="E120" s="79"/>
      <c r="F120" s="79"/>
      <c r="G120" s="79"/>
      <c r="H120" s="62"/>
      <c r="I120" s="62"/>
      <c r="J120" s="75"/>
      <c r="K120" s="62"/>
      <c r="M120" s="86"/>
    </row>
    <row r="121" spans="1:13" s="68" customFormat="1" ht="12" x14ac:dyDescent="0.2">
      <c r="A121" s="106"/>
      <c r="B121" s="107" t="s">
        <v>528</v>
      </c>
      <c r="C121" s="108"/>
      <c r="D121" s="83">
        <f t="shared" ref="D121:G121" si="13">SUM(D123:D127)</f>
        <v>0</v>
      </c>
      <c r="E121" s="83">
        <f t="shared" si="13"/>
        <v>1623.05</v>
      </c>
      <c r="F121" s="83">
        <f t="shared" si="13"/>
        <v>3246.1</v>
      </c>
      <c r="G121" s="83">
        <f t="shared" si="13"/>
        <v>4869.1499999999996</v>
      </c>
      <c r="J121" s="109"/>
      <c r="M121" s="92"/>
    </row>
    <row r="122" spans="1:13" ht="12.75" hidden="1" x14ac:dyDescent="0.2">
      <c r="A122" s="98"/>
      <c r="B122" s="119"/>
      <c r="C122" s="80"/>
      <c r="D122" s="79"/>
      <c r="E122" s="79"/>
      <c r="F122" s="79"/>
      <c r="G122" s="79"/>
      <c r="H122" s="62"/>
      <c r="I122" s="62"/>
      <c r="J122" s="75"/>
      <c r="K122" s="62"/>
      <c r="M122" s="86"/>
    </row>
    <row r="123" spans="1:13" s="62" customFormat="1" ht="11.25" x14ac:dyDescent="0.2">
      <c r="A123" s="80"/>
      <c r="B123" s="99"/>
      <c r="C123" s="80" t="s">
        <v>529</v>
      </c>
      <c r="D123" s="118">
        <v>0</v>
      </c>
      <c r="E123" s="118">
        <v>0</v>
      </c>
      <c r="F123" s="118">
        <v>0</v>
      </c>
      <c r="G123" s="118">
        <f>SUM(D123:F123)</f>
        <v>0</v>
      </c>
      <c r="J123" s="75"/>
      <c r="M123" s="64"/>
    </row>
    <row r="124" spans="1:13" ht="12.75" hidden="1" x14ac:dyDescent="0.2">
      <c r="A124" s="98"/>
      <c r="B124" s="99"/>
      <c r="C124" s="98"/>
      <c r="D124" s="79"/>
      <c r="E124" s="79"/>
      <c r="F124" s="79"/>
      <c r="G124" s="118">
        <f>SUM(D124:F124)</f>
        <v>0</v>
      </c>
      <c r="H124" s="62"/>
      <c r="I124" s="62"/>
      <c r="J124" s="75"/>
      <c r="K124" s="62"/>
      <c r="M124" s="86"/>
    </row>
    <row r="125" spans="1:13" ht="12.75" x14ac:dyDescent="0.2">
      <c r="A125" s="98"/>
      <c r="B125" s="99"/>
      <c r="C125" s="80" t="s">
        <v>530</v>
      </c>
      <c r="D125" s="79">
        <v>0</v>
      </c>
      <c r="E125" s="79">
        <v>1623.05</v>
      </c>
      <c r="F125" s="79">
        <v>3246.1</v>
      </c>
      <c r="G125" s="118">
        <f>SUM(D125:F125)</f>
        <v>4869.1499999999996</v>
      </c>
      <c r="H125" s="62"/>
      <c r="I125" s="62"/>
      <c r="J125" s="75"/>
      <c r="K125" s="62"/>
      <c r="M125" s="86"/>
    </row>
    <row r="126" spans="1:13" ht="12.75" hidden="1" x14ac:dyDescent="0.2">
      <c r="A126" s="98"/>
      <c r="B126" s="99"/>
      <c r="C126" s="98"/>
      <c r="D126" s="79"/>
      <c r="E126" s="79"/>
      <c r="F126" s="79"/>
      <c r="G126" s="118">
        <f>SUM(D126:F126)</f>
        <v>0</v>
      </c>
      <c r="H126" s="62"/>
      <c r="I126" s="62"/>
      <c r="J126" s="75"/>
      <c r="K126" s="62"/>
      <c r="M126" s="86"/>
    </row>
    <row r="127" spans="1:13" ht="12.75" x14ac:dyDescent="0.2">
      <c r="A127" s="98"/>
      <c r="B127" s="99"/>
      <c r="C127" s="80" t="s">
        <v>531</v>
      </c>
      <c r="D127" s="79">
        <v>0</v>
      </c>
      <c r="E127" s="79">
        <v>0</v>
      </c>
      <c r="F127" s="79">
        <v>0</v>
      </c>
      <c r="G127" s="118">
        <f>SUM(D127:F127)</f>
        <v>0</v>
      </c>
      <c r="H127" s="62"/>
      <c r="I127" s="62"/>
      <c r="J127" s="75"/>
      <c r="K127" s="62"/>
      <c r="M127" s="86"/>
    </row>
    <row r="128" spans="1:13" ht="12.75" x14ac:dyDescent="0.2">
      <c r="A128" s="98"/>
      <c r="B128" s="99"/>
      <c r="C128" s="80" t="s">
        <v>532</v>
      </c>
      <c r="D128" s="79"/>
      <c r="E128" s="79"/>
      <c r="F128" s="79"/>
      <c r="G128" s="79"/>
      <c r="H128" s="62"/>
      <c r="I128" s="62"/>
      <c r="J128" s="75"/>
      <c r="K128" s="62"/>
      <c r="M128" s="86"/>
    </row>
    <row r="129" spans="1:13" ht="12.75" hidden="1" x14ac:dyDescent="0.2">
      <c r="A129" s="98"/>
      <c r="B129" s="99"/>
      <c r="C129" s="98"/>
      <c r="D129" s="79"/>
      <c r="E129" s="79"/>
      <c r="F129" s="79"/>
      <c r="G129" s="79"/>
      <c r="H129" s="62"/>
      <c r="I129" s="62"/>
      <c r="J129" s="75"/>
      <c r="K129" s="62"/>
      <c r="M129" s="86"/>
    </row>
    <row r="130" spans="1:13" s="89" customFormat="1" ht="12" x14ac:dyDescent="0.2">
      <c r="A130" s="108"/>
      <c r="B130" s="107" t="s">
        <v>533</v>
      </c>
      <c r="C130" s="108"/>
      <c r="D130" s="83">
        <f t="shared" ref="D130:G130" si="14">SUM(D132:D154)</f>
        <v>156890.57</v>
      </c>
      <c r="E130" s="83">
        <f t="shared" si="14"/>
        <v>116420.89</v>
      </c>
      <c r="F130" s="83">
        <f t="shared" si="14"/>
        <v>768160.99</v>
      </c>
      <c r="G130" s="83">
        <f t="shared" si="14"/>
        <v>1041472.45</v>
      </c>
      <c r="H130" s="89">
        <f>SUM(H132:H134)</f>
        <v>2264000</v>
      </c>
      <c r="I130" s="89">
        <f>SUM(I132:I134)</f>
        <v>1880132.44</v>
      </c>
      <c r="J130" s="111">
        <f>I130/H130</f>
        <v>0.83044719081272078</v>
      </c>
      <c r="M130" s="69"/>
    </row>
    <row r="131" spans="1:13" ht="12.75" hidden="1" x14ac:dyDescent="0.2">
      <c r="A131" s="98"/>
      <c r="B131" s="99"/>
      <c r="C131" s="98"/>
      <c r="D131" s="79"/>
      <c r="E131" s="79"/>
      <c r="F131" s="79"/>
      <c r="G131" s="79"/>
      <c r="H131" s="62"/>
      <c r="I131" s="62"/>
      <c r="J131" s="75"/>
      <c r="K131" s="62"/>
      <c r="M131" s="86"/>
    </row>
    <row r="132" spans="1:13" s="62" customFormat="1" ht="11.25" x14ac:dyDescent="0.2">
      <c r="A132" s="80"/>
      <c r="B132" s="99"/>
      <c r="C132" s="120" t="s">
        <v>534</v>
      </c>
      <c r="D132" s="79">
        <v>38286.720000000001</v>
      </c>
      <c r="E132" s="79">
        <v>51906.61</v>
      </c>
      <c r="F132" s="79">
        <v>293674.23</v>
      </c>
      <c r="G132" s="79">
        <f>SUM(D132:F132)</f>
        <v>383867.56</v>
      </c>
      <c r="H132" s="62">
        <v>2264000</v>
      </c>
      <c r="I132" s="62">
        <f>H132-G132</f>
        <v>1880132.44</v>
      </c>
      <c r="J132" s="75">
        <f>I132/H132</f>
        <v>0.83044719081272078</v>
      </c>
      <c r="M132" s="64"/>
    </row>
    <row r="133" spans="1:13" ht="12.75" hidden="1" x14ac:dyDescent="0.2">
      <c r="A133" s="98"/>
      <c r="B133" s="119"/>
      <c r="C133" s="120"/>
      <c r="D133" s="79"/>
      <c r="E133" s="79"/>
      <c r="F133" s="79"/>
      <c r="G133" s="79">
        <f>SUM(D133:F133)</f>
        <v>0</v>
      </c>
      <c r="H133" s="62"/>
      <c r="I133" s="62"/>
      <c r="J133" s="75"/>
      <c r="K133" s="62"/>
      <c r="M133" s="86"/>
    </row>
    <row r="134" spans="1:13" ht="12.75" x14ac:dyDescent="0.2">
      <c r="A134" s="98"/>
      <c r="B134" s="119"/>
      <c r="C134" s="80" t="s">
        <v>535</v>
      </c>
      <c r="D134" s="79">
        <v>13511.47</v>
      </c>
      <c r="E134" s="79">
        <v>14437.13</v>
      </c>
      <c r="F134" s="79">
        <v>48347.88</v>
      </c>
      <c r="G134" s="79">
        <f>SUM(D134:F134)</f>
        <v>76296.479999999996</v>
      </c>
      <c r="H134" s="62"/>
      <c r="I134" s="62"/>
      <c r="J134" s="75"/>
      <c r="K134" s="62"/>
      <c r="M134" s="86"/>
    </row>
    <row r="135" spans="1:13" s="62" customFormat="1" ht="11.25" hidden="1" x14ac:dyDescent="0.2">
      <c r="A135" s="80"/>
      <c r="B135" s="99"/>
      <c r="C135" s="80"/>
      <c r="D135" s="118"/>
      <c r="E135" s="118"/>
      <c r="F135" s="118"/>
      <c r="G135" s="79">
        <f>SUM(D135:F135)</f>
        <v>0</v>
      </c>
      <c r="J135" s="75"/>
      <c r="M135" s="64"/>
    </row>
    <row r="136" spans="1:13" s="62" customFormat="1" ht="11.25" x14ac:dyDescent="0.2">
      <c r="A136" s="80"/>
      <c r="B136" s="99"/>
      <c r="C136" s="80" t="s">
        <v>536</v>
      </c>
      <c r="D136" s="118">
        <v>0</v>
      </c>
      <c r="E136" s="118">
        <v>0</v>
      </c>
      <c r="F136" s="118">
        <v>53403.19</v>
      </c>
      <c r="G136" s="79">
        <f>SUM(D136:F136)</f>
        <v>53403.19</v>
      </c>
      <c r="J136" s="75"/>
      <c r="M136" s="64"/>
    </row>
    <row r="137" spans="1:13" s="62" customFormat="1" ht="11.25" x14ac:dyDescent="0.2">
      <c r="A137" s="80"/>
      <c r="B137" s="99"/>
      <c r="C137" s="80" t="s">
        <v>537</v>
      </c>
      <c r="D137" s="118"/>
      <c r="E137" s="118"/>
      <c r="F137" s="118"/>
      <c r="G137" s="79"/>
      <c r="J137" s="75"/>
      <c r="M137" s="64"/>
    </row>
    <row r="138" spans="1:13" s="62" customFormat="1" ht="11.25" hidden="1" x14ac:dyDescent="0.2">
      <c r="A138" s="80"/>
      <c r="B138" s="99"/>
      <c r="C138" s="80"/>
      <c r="D138" s="118"/>
      <c r="E138" s="118"/>
      <c r="F138" s="118"/>
      <c r="G138" s="79"/>
      <c r="J138" s="75"/>
      <c r="M138" s="64"/>
    </row>
    <row r="139" spans="1:13" s="62" customFormat="1" ht="11.25" x14ac:dyDescent="0.2">
      <c r="A139" s="80"/>
      <c r="B139" s="99"/>
      <c r="C139" s="80" t="s">
        <v>538</v>
      </c>
      <c r="D139" s="118">
        <v>934.01</v>
      </c>
      <c r="E139" s="118">
        <v>8508.07</v>
      </c>
      <c r="F139" s="118">
        <v>10670.7</v>
      </c>
      <c r="G139" s="79">
        <f>SUM(D139:F139)</f>
        <v>20112.78</v>
      </c>
      <c r="J139" s="75"/>
      <c r="M139" s="64"/>
    </row>
    <row r="140" spans="1:13" ht="12.75" x14ac:dyDescent="0.2">
      <c r="A140" s="98"/>
      <c r="B140" s="99"/>
      <c r="C140" s="80" t="s">
        <v>539</v>
      </c>
      <c r="D140" s="121"/>
      <c r="E140" s="121"/>
      <c r="F140" s="121"/>
      <c r="G140" s="79"/>
      <c r="J140" s="54"/>
      <c r="M140" s="86"/>
    </row>
    <row r="141" spans="1:13" ht="12.75" hidden="1" x14ac:dyDescent="0.2">
      <c r="A141" s="98"/>
      <c r="B141" s="99"/>
      <c r="C141" s="80"/>
      <c r="D141" s="121"/>
      <c r="E141" s="121"/>
      <c r="F141" s="121"/>
      <c r="G141" s="79"/>
      <c r="J141" s="54"/>
      <c r="M141" s="86"/>
    </row>
    <row r="142" spans="1:13" ht="12.75" x14ac:dyDescent="0.2">
      <c r="A142" s="98"/>
      <c r="B142" s="99"/>
      <c r="C142" s="80" t="s">
        <v>540</v>
      </c>
      <c r="D142" s="118">
        <v>0</v>
      </c>
      <c r="E142" s="118">
        <v>0</v>
      </c>
      <c r="F142" s="118">
        <v>0</v>
      </c>
      <c r="G142" s="79">
        <f>SUM(D142:F142)</f>
        <v>0</v>
      </c>
      <c r="J142" s="54"/>
      <c r="M142" s="86"/>
    </row>
    <row r="143" spans="1:13" ht="12.75" x14ac:dyDescent="0.2">
      <c r="A143" s="98"/>
      <c r="B143" s="99"/>
      <c r="C143" s="80" t="s">
        <v>541</v>
      </c>
      <c r="D143" s="118"/>
      <c r="E143" s="118"/>
      <c r="F143" s="118"/>
      <c r="G143" s="79"/>
      <c r="J143" s="54"/>
      <c r="M143" s="86"/>
    </row>
    <row r="144" spans="1:13" ht="12.75" hidden="1" x14ac:dyDescent="0.2">
      <c r="A144" s="98"/>
      <c r="B144" s="99"/>
      <c r="C144" s="80"/>
      <c r="D144" s="121"/>
      <c r="E144" s="121"/>
      <c r="F144" s="121"/>
      <c r="G144" s="79"/>
      <c r="J144" s="54"/>
      <c r="M144" s="86"/>
    </row>
    <row r="145" spans="1:13" ht="12.75" x14ac:dyDescent="0.2">
      <c r="A145" s="98"/>
      <c r="B145" s="99"/>
      <c r="C145" s="80" t="s">
        <v>542</v>
      </c>
      <c r="D145" s="118">
        <v>12384.1</v>
      </c>
      <c r="E145" s="118">
        <v>36171.64</v>
      </c>
      <c r="F145" s="118">
        <v>122005.53</v>
      </c>
      <c r="G145" s="79">
        <f>SUM(D145:F145)</f>
        <v>170561.27</v>
      </c>
      <c r="J145" s="54"/>
      <c r="M145" s="86"/>
    </row>
    <row r="146" spans="1:13" x14ac:dyDescent="0.25">
      <c r="A146" s="98"/>
      <c r="B146" s="99"/>
      <c r="C146" s="80" t="s">
        <v>543</v>
      </c>
      <c r="D146" s="118"/>
      <c r="E146" s="118"/>
      <c r="F146" s="118"/>
      <c r="G146" s="79"/>
      <c r="M146" s="86"/>
    </row>
    <row r="147" spans="1:13" hidden="1" x14ac:dyDescent="0.25">
      <c r="A147" s="98"/>
      <c r="B147" s="99"/>
      <c r="C147" s="80"/>
      <c r="D147" s="118"/>
      <c r="E147" s="118"/>
      <c r="F147" s="118"/>
      <c r="G147" s="79">
        <f>SUM(D147:F147)</f>
        <v>0</v>
      </c>
      <c r="M147" s="86"/>
    </row>
    <row r="148" spans="1:13" x14ac:dyDescent="0.25">
      <c r="A148" s="98"/>
      <c r="B148" s="99"/>
      <c r="C148" s="80" t="s">
        <v>544</v>
      </c>
      <c r="D148" s="118">
        <v>0</v>
      </c>
      <c r="E148" s="118">
        <v>0</v>
      </c>
      <c r="F148" s="118">
        <v>0</v>
      </c>
      <c r="G148" s="79">
        <f>SUM(D148:F148)</f>
        <v>0</v>
      </c>
      <c r="M148" s="86"/>
    </row>
    <row r="149" spans="1:13" x14ac:dyDescent="0.25">
      <c r="A149" s="98"/>
      <c r="B149" s="99"/>
      <c r="C149" s="80" t="s">
        <v>545</v>
      </c>
      <c r="D149" s="118"/>
      <c r="E149" s="118"/>
      <c r="F149" s="118"/>
      <c r="G149" s="79"/>
      <c r="M149" s="86"/>
    </row>
    <row r="150" spans="1:13" hidden="1" x14ac:dyDescent="0.25">
      <c r="A150" s="98"/>
      <c r="B150" s="99"/>
      <c r="C150" s="80"/>
      <c r="D150" s="118"/>
      <c r="E150" s="118"/>
      <c r="F150" s="118"/>
      <c r="G150" s="79"/>
      <c r="M150" s="86"/>
    </row>
    <row r="151" spans="1:13" x14ac:dyDescent="0.25">
      <c r="A151" s="98"/>
      <c r="B151" s="99"/>
      <c r="C151" s="80" t="s">
        <v>546</v>
      </c>
      <c r="D151" s="118">
        <v>91774.27</v>
      </c>
      <c r="E151" s="118">
        <v>5397.44</v>
      </c>
      <c r="F151" s="118">
        <v>240059.46</v>
      </c>
      <c r="G151" s="79">
        <f>SUM(D151:F151)</f>
        <v>337231.17</v>
      </c>
      <c r="M151" s="86"/>
    </row>
    <row r="152" spans="1:13" x14ac:dyDescent="0.25">
      <c r="A152" s="98"/>
      <c r="B152" s="99"/>
      <c r="C152" s="80" t="s">
        <v>547</v>
      </c>
      <c r="D152" s="121"/>
      <c r="E152" s="118"/>
      <c r="F152" s="118"/>
      <c r="G152" s="79"/>
      <c r="M152" s="86"/>
    </row>
    <row r="153" spans="1:13" hidden="1" x14ac:dyDescent="0.25">
      <c r="A153" s="98"/>
      <c r="B153" s="99"/>
      <c r="C153" s="98"/>
      <c r="D153" s="121"/>
      <c r="E153" s="118"/>
      <c r="F153" s="118"/>
      <c r="G153" s="121"/>
      <c r="M153" s="86"/>
    </row>
    <row r="154" spans="1:13" x14ac:dyDescent="0.25">
      <c r="A154" s="98"/>
      <c r="B154" s="99"/>
      <c r="C154" s="80" t="s">
        <v>548</v>
      </c>
      <c r="D154" s="118">
        <v>0</v>
      </c>
      <c r="E154" s="118">
        <v>0</v>
      </c>
      <c r="F154" s="118">
        <v>0</v>
      </c>
      <c r="G154" s="118">
        <f>SUM(D154:F154)</f>
        <v>0</v>
      </c>
      <c r="M154" s="86"/>
    </row>
    <row r="155" spans="1:13" x14ac:dyDescent="0.25">
      <c r="A155" s="98"/>
      <c r="B155" s="99"/>
      <c r="C155" s="98" t="s">
        <v>549</v>
      </c>
      <c r="D155" s="121"/>
      <c r="E155" s="121"/>
      <c r="F155" s="121"/>
      <c r="G155" s="121"/>
    </row>
    <row r="156" spans="1:13" x14ac:dyDescent="0.25">
      <c r="A156" s="98"/>
      <c r="B156" s="99"/>
      <c r="C156" s="98"/>
      <c r="D156" s="98"/>
      <c r="E156" s="98"/>
      <c r="F156" s="98"/>
      <c r="G156" s="98"/>
    </row>
    <row r="157" spans="1:13" x14ac:dyDescent="0.25">
      <c r="A157" s="98"/>
      <c r="B157" s="99"/>
      <c r="C157" s="98"/>
      <c r="D157" s="98"/>
      <c r="E157" s="98"/>
      <c r="F157" s="98"/>
      <c r="G157" s="98"/>
    </row>
  </sheetData>
  <printOptions horizontalCentered="1" gridLinesSet="0"/>
  <pageMargins left="0" right="0" top="0.39370078740157483" bottom="0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ESTIMADO 4TO TRIMESTRE 2017</oddHeader>
  </headerFooter>
  <ignoredErrors>
    <ignoredError sqref="G154 G110:G1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G5" sqref="G5"/>
    </sheetView>
  </sheetViews>
  <sheetFormatPr baseColWidth="10" defaultColWidth="9.140625" defaultRowHeight="12.75" x14ac:dyDescent="0.2"/>
  <cols>
    <col min="1" max="1" width="2.85546875" style="54" customWidth="1"/>
    <col min="2" max="2" width="2.7109375" style="53" customWidth="1"/>
    <col min="3" max="3" width="47" style="62" customWidth="1"/>
    <col min="4" max="4" width="12.5703125" style="54" bestFit="1" customWidth="1"/>
    <col min="5" max="6" width="11.7109375" style="54" bestFit="1" customWidth="1"/>
    <col min="7" max="7" width="12.7109375" style="54" bestFit="1" customWidth="1"/>
    <col min="8" max="8" width="11.28515625" style="54" hidden="1" customWidth="1"/>
    <col min="9" max="9" width="10.140625" style="54" hidden="1" customWidth="1"/>
    <col min="10" max="10" width="9.5703125" style="54" hidden="1" customWidth="1"/>
    <col min="11" max="11" width="2" style="54" bestFit="1" customWidth="1"/>
    <col min="12" max="12" width="12.28515625" style="54" bestFit="1" customWidth="1"/>
    <col min="13" max="247" width="9.140625" style="54"/>
    <col min="248" max="248" width="2.85546875" style="54" customWidth="1"/>
    <col min="249" max="249" width="2.7109375" style="54" customWidth="1"/>
    <col min="250" max="250" width="47" style="54" customWidth="1"/>
    <col min="251" max="251" width="11.7109375" style="54" bestFit="1" customWidth="1"/>
    <col min="252" max="252" width="11.85546875" style="54" bestFit="1" customWidth="1"/>
    <col min="253" max="254" width="11.7109375" style="54" bestFit="1" customWidth="1"/>
    <col min="255" max="256" width="12" style="54" bestFit="1" customWidth="1"/>
    <col min="257" max="259" width="11.7109375" style="54" bestFit="1" customWidth="1"/>
    <col min="260" max="260" width="12.5703125" style="54" bestFit="1" customWidth="1"/>
    <col min="261" max="262" width="11.7109375" style="54" bestFit="1" customWidth="1"/>
    <col min="263" max="263" width="12.7109375" style="54" bestFit="1" customWidth="1"/>
    <col min="264" max="266" width="0" style="54" hidden="1" customWidth="1"/>
    <col min="267" max="267" width="2" style="54" bestFit="1" customWidth="1"/>
    <col min="268" max="268" width="10.140625" style="54" bestFit="1" customWidth="1"/>
    <col min="269" max="503" width="9.140625" style="54"/>
    <col min="504" max="504" width="2.85546875" style="54" customWidth="1"/>
    <col min="505" max="505" width="2.7109375" style="54" customWidth="1"/>
    <col min="506" max="506" width="47" style="54" customWidth="1"/>
    <col min="507" max="507" width="11.7109375" style="54" bestFit="1" customWidth="1"/>
    <col min="508" max="508" width="11.85546875" style="54" bestFit="1" customWidth="1"/>
    <col min="509" max="510" width="11.7109375" style="54" bestFit="1" customWidth="1"/>
    <col min="511" max="512" width="12" style="54" bestFit="1" customWidth="1"/>
    <col min="513" max="515" width="11.7109375" style="54" bestFit="1" customWidth="1"/>
    <col min="516" max="516" width="12.5703125" style="54" bestFit="1" customWidth="1"/>
    <col min="517" max="518" width="11.7109375" style="54" bestFit="1" customWidth="1"/>
    <col min="519" max="519" width="12.7109375" style="54" bestFit="1" customWidth="1"/>
    <col min="520" max="522" width="0" style="54" hidden="1" customWidth="1"/>
    <col min="523" max="523" width="2" style="54" bestFit="1" customWidth="1"/>
    <col min="524" max="524" width="10.140625" style="54" bestFit="1" customWidth="1"/>
    <col min="525" max="759" width="9.140625" style="54"/>
    <col min="760" max="760" width="2.85546875" style="54" customWidth="1"/>
    <col min="761" max="761" width="2.7109375" style="54" customWidth="1"/>
    <col min="762" max="762" width="47" style="54" customWidth="1"/>
    <col min="763" max="763" width="11.7109375" style="54" bestFit="1" customWidth="1"/>
    <col min="764" max="764" width="11.85546875" style="54" bestFit="1" customWidth="1"/>
    <col min="765" max="766" width="11.7109375" style="54" bestFit="1" customWidth="1"/>
    <col min="767" max="768" width="12" style="54" bestFit="1" customWidth="1"/>
    <col min="769" max="771" width="11.7109375" style="54" bestFit="1" customWidth="1"/>
    <col min="772" max="772" width="12.5703125" style="54" bestFit="1" customWidth="1"/>
    <col min="773" max="774" width="11.7109375" style="54" bestFit="1" customWidth="1"/>
    <col min="775" max="775" width="12.7109375" style="54" bestFit="1" customWidth="1"/>
    <col min="776" max="778" width="0" style="54" hidden="1" customWidth="1"/>
    <col min="779" max="779" width="2" style="54" bestFit="1" customWidth="1"/>
    <col min="780" max="780" width="10.140625" style="54" bestFit="1" customWidth="1"/>
    <col min="781" max="1015" width="9.140625" style="54"/>
    <col min="1016" max="1016" width="2.85546875" style="54" customWidth="1"/>
    <col min="1017" max="1017" width="2.7109375" style="54" customWidth="1"/>
    <col min="1018" max="1018" width="47" style="54" customWidth="1"/>
    <col min="1019" max="1019" width="11.7109375" style="54" bestFit="1" customWidth="1"/>
    <col min="1020" max="1020" width="11.85546875" style="54" bestFit="1" customWidth="1"/>
    <col min="1021" max="1022" width="11.7109375" style="54" bestFit="1" customWidth="1"/>
    <col min="1023" max="1024" width="12" style="54" bestFit="1" customWidth="1"/>
    <col min="1025" max="1027" width="11.7109375" style="54" bestFit="1" customWidth="1"/>
    <col min="1028" max="1028" width="12.5703125" style="54" bestFit="1" customWidth="1"/>
    <col min="1029" max="1030" width="11.7109375" style="54" bestFit="1" customWidth="1"/>
    <col min="1031" max="1031" width="12.7109375" style="54" bestFit="1" customWidth="1"/>
    <col min="1032" max="1034" width="0" style="54" hidden="1" customWidth="1"/>
    <col min="1035" max="1035" width="2" style="54" bestFit="1" customWidth="1"/>
    <col min="1036" max="1036" width="10.140625" style="54" bestFit="1" customWidth="1"/>
    <col min="1037" max="1271" width="9.140625" style="54"/>
    <col min="1272" max="1272" width="2.85546875" style="54" customWidth="1"/>
    <col min="1273" max="1273" width="2.7109375" style="54" customWidth="1"/>
    <col min="1274" max="1274" width="47" style="54" customWidth="1"/>
    <col min="1275" max="1275" width="11.7109375" style="54" bestFit="1" customWidth="1"/>
    <col min="1276" max="1276" width="11.85546875" style="54" bestFit="1" customWidth="1"/>
    <col min="1277" max="1278" width="11.7109375" style="54" bestFit="1" customWidth="1"/>
    <col min="1279" max="1280" width="12" style="54" bestFit="1" customWidth="1"/>
    <col min="1281" max="1283" width="11.7109375" style="54" bestFit="1" customWidth="1"/>
    <col min="1284" max="1284" width="12.5703125" style="54" bestFit="1" customWidth="1"/>
    <col min="1285" max="1286" width="11.7109375" style="54" bestFit="1" customWidth="1"/>
    <col min="1287" max="1287" width="12.7109375" style="54" bestFit="1" customWidth="1"/>
    <col min="1288" max="1290" width="0" style="54" hidden="1" customWidth="1"/>
    <col min="1291" max="1291" width="2" style="54" bestFit="1" customWidth="1"/>
    <col min="1292" max="1292" width="10.140625" style="54" bestFit="1" customWidth="1"/>
    <col min="1293" max="1527" width="9.140625" style="54"/>
    <col min="1528" max="1528" width="2.85546875" style="54" customWidth="1"/>
    <col min="1529" max="1529" width="2.7109375" style="54" customWidth="1"/>
    <col min="1530" max="1530" width="47" style="54" customWidth="1"/>
    <col min="1531" max="1531" width="11.7109375" style="54" bestFit="1" customWidth="1"/>
    <col min="1532" max="1532" width="11.85546875" style="54" bestFit="1" customWidth="1"/>
    <col min="1533" max="1534" width="11.7109375" style="54" bestFit="1" customWidth="1"/>
    <col min="1535" max="1536" width="12" style="54" bestFit="1" customWidth="1"/>
    <col min="1537" max="1539" width="11.7109375" style="54" bestFit="1" customWidth="1"/>
    <col min="1540" max="1540" width="12.5703125" style="54" bestFit="1" customWidth="1"/>
    <col min="1541" max="1542" width="11.7109375" style="54" bestFit="1" customWidth="1"/>
    <col min="1543" max="1543" width="12.7109375" style="54" bestFit="1" customWidth="1"/>
    <col min="1544" max="1546" width="0" style="54" hidden="1" customWidth="1"/>
    <col min="1547" max="1547" width="2" style="54" bestFit="1" customWidth="1"/>
    <col min="1548" max="1548" width="10.140625" style="54" bestFit="1" customWidth="1"/>
    <col min="1549" max="1783" width="9.140625" style="54"/>
    <col min="1784" max="1784" width="2.85546875" style="54" customWidth="1"/>
    <col min="1785" max="1785" width="2.7109375" style="54" customWidth="1"/>
    <col min="1786" max="1786" width="47" style="54" customWidth="1"/>
    <col min="1787" max="1787" width="11.7109375" style="54" bestFit="1" customWidth="1"/>
    <col min="1788" max="1788" width="11.85546875" style="54" bestFit="1" customWidth="1"/>
    <col min="1789" max="1790" width="11.7109375" style="54" bestFit="1" customWidth="1"/>
    <col min="1791" max="1792" width="12" style="54" bestFit="1" customWidth="1"/>
    <col min="1793" max="1795" width="11.7109375" style="54" bestFit="1" customWidth="1"/>
    <col min="1796" max="1796" width="12.5703125" style="54" bestFit="1" customWidth="1"/>
    <col min="1797" max="1798" width="11.7109375" style="54" bestFit="1" customWidth="1"/>
    <col min="1799" max="1799" width="12.7109375" style="54" bestFit="1" customWidth="1"/>
    <col min="1800" max="1802" width="0" style="54" hidden="1" customWidth="1"/>
    <col min="1803" max="1803" width="2" style="54" bestFit="1" customWidth="1"/>
    <col min="1804" max="1804" width="10.140625" style="54" bestFit="1" customWidth="1"/>
    <col min="1805" max="2039" width="9.140625" style="54"/>
    <col min="2040" max="2040" width="2.85546875" style="54" customWidth="1"/>
    <col min="2041" max="2041" width="2.7109375" style="54" customWidth="1"/>
    <col min="2042" max="2042" width="47" style="54" customWidth="1"/>
    <col min="2043" max="2043" width="11.7109375" style="54" bestFit="1" customWidth="1"/>
    <col min="2044" max="2044" width="11.85546875" style="54" bestFit="1" customWidth="1"/>
    <col min="2045" max="2046" width="11.7109375" style="54" bestFit="1" customWidth="1"/>
    <col min="2047" max="2048" width="12" style="54" bestFit="1" customWidth="1"/>
    <col min="2049" max="2051" width="11.7109375" style="54" bestFit="1" customWidth="1"/>
    <col min="2052" max="2052" width="12.5703125" style="54" bestFit="1" customWidth="1"/>
    <col min="2053" max="2054" width="11.7109375" style="54" bestFit="1" customWidth="1"/>
    <col min="2055" max="2055" width="12.7109375" style="54" bestFit="1" customWidth="1"/>
    <col min="2056" max="2058" width="0" style="54" hidden="1" customWidth="1"/>
    <col min="2059" max="2059" width="2" style="54" bestFit="1" customWidth="1"/>
    <col min="2060" max="2060" width="10.140625" style="54" bestFit="1" customWidth="1"/>
    <col min="2061" max="2295" width="9.140625" style="54"/>
    <col min="2296" max="2296" width="2.85546875" style="54" customWidth="1"/>
    <col min="2297" max="2297" width="2.7109375" style="54" customWidth="1"/>
    <col min="2298" max="2298" width="47" style="54" customWidth="1"/>
    <col min="2299" max="2299" width="11.7109375" style="54" bestFit="1" customWidth="1"/>
    <col min="2300" max="2300" width="11.85546875" style="54" bestFit="1" customWidth="1"/>
    <col min="2301" max="2302" width="11.7109375" style="54" bestFit="1" customWidth="1"/>
    <col min="2303" max="2304" width="12" style="54" bestFit="1" customWidth="1"/>
    <col min="2305" max="2307" width="11.7109375" style="54" bestFit="1" customWidth="1"/>
    <col min="2308" max="2308" width="12.5703125" style="54" bestFit="1" customWidth="1"/>
    <col min="2309" max="2310" width="11.7109375" style="54" bestFit="1" customWidth="1"/>
    <col min="2311" max="2311" width="12.7109375" style="54" bestFit="1" customWidth="1"/>
    <col min="2312" max="2314" width="0" style="54" hidden="1" customWidth="1"/>
    <col min="2315" max="2315" width="2" style="54" bestFit="1" customWidth="1"/>
    <col min="2316" max="2316" width="10.140625" style="54" bestFit="1" customWidth="1"/>
    <col min="2317" max="2551" width="9.140625" style="54"/>
    <col min="2552" max="2552" width="2.85546875" style="54" customWidth="1"/>
    <col min="2553" max="2553" width="2.7109375" style="54" customWidth="1"/>
    <col min="2554" max="2554" width="47" style="54" customWidth="1"/>
    <col min="2555" max="2555" width="11.7109375" style="54" bestFit="1" customWidth="1"/>
    <col min="2556" max="2556" width="11.85546875" style="54" bestFit="1" customWidth="1"/>
    <col min="2557" max="2558" width="11.7109375" style="54" bestFit="1" customWidth="1"/>
    <col min="2559" max="2560" width="12" style="54" bestFit="1" customWidth="1"/>
    <col min="2561" max="2563" width="11.7109375" style="54" bestFit="1" customWidth="1"/>
    <col min="2564" max="2564" width="12.5703125" style="54" bestFit="1" customWidth="1"/>
    <col min="2565" max="2566" width="11.7109375" style="54" bestFit="1" customWidth="1"/>
    <col min="2567" max="2567" width="12.7109375" style="54" bestFit="1" customWidth="1"/>
    <col min="2568" max="2570" width="0" style="54" hidden="1" customWidth="1"/>
    <col min="2571" max="2571" width="2" style="54" bestFit="1" customWidth="1"/>
    <col min="2572" max="2572" width="10.140625" style="54" bestFit="1" customWidth="1"/>
    <col min="2573" max="2807" width="9.140625" style="54"/>
    <col min="2808" max="2808" width="2.85546875" style="54" customWidth="1"/>
    <col min="2809" max="2809" width="2.7109375" style="54" customWidth="1"/>
    <col min="2810" max="2810" width="47" style="54" customWidth="1"/>
    <col min="2811" max="2811" width="11.7109375" style="54" bestFit="1" customWidth="1"/>
    <col min="2812" max="2812" width="11.85546875" style="54" bestFit="1" customWidth="1"/>
    <col min="2813" max="2814" width="11.7109375" style="54" bestFit="1" customWidth="1"/>
    <col min="2815" max="2816" width="12" style="54" bestFit="1" customWidth="1"/>
    <col min="2817" max="2819" width="11.7109375" style="54" bestFit="1" customWidth="1"/>
    <col min="2820" max="2820" width="12.5703125" style="54" bestFit="1" customWidth="1"/>
    <col min="2821" max="2822" width="11.7109375" style="54" bestFit="1" customWidth="1"/>
    <col min="2823" max="2823" width="12.7109375" style="54" bestFit="1" customWidth="1"/>
    <col min="2824" max="2826" width="0" style="54" hidden="1" customWidth="1"/>
    <col min="2827" max="2827" width="2" style="54" bestFit="1" customWidth="1"/>
    <col min="2828" max="2828" width="10.140625" style="54" bestFit="1" customWidth="1"/>
    <col min="2829" max="3063" width="9.140625" style="54"/>
    <col min="3064" max="3064" width="2.85546875" style="54" customWidth="1"/>
    <col min="3065" max="3065" width="2.7109375" style="54" customWidth="1"/>
    <col min="3066" max="3066" width="47" style="54" customWidth="1"/>
    <col min="3067" max="3067" width="11.7109375" style="54" bestFit="1" customWidth="1"/>
    <col min="3068" max="3068" width="11.85546875" style="54" bestFit="1" customWidth="1"/>
    <col min="3069" max="3070" width="11.7109375" style="54" bestFit="1" customWidth="1"/>
    <col min="3071" max="3072" width="12" style="54" bestFit="1" customWidth="1"/>
    <col min="3073" max="3075" width="11.7109375" style="54" bestFit="1" customWidth="1"/>
    <col min="3076" max="3076" width="12.5703125" style="54" bestFit="1" customWidth="1"/>
    <col min="3077" max="3078" width="11.7109375" style="54" bestFit="1" customWidth="1"/>
    <col min="3079" max="3079" width="12.7109375" style="54" bestFit="1" customWidth="1"/>
    <col min="3080" max="3082" width="0" style="54" hidden="1" customWidth="1"/>
    <col min="3083" max="3083" width="2" style="54" bestFit="1" customWidth="1"/>
    <col min="3084" max="3084" width="10.140625" style="54" bestFit="1" customWidth="1"/>
    <col min="3085" max="3319" width="9.140625" style="54"/>
    <col min="3320" max="3320" width="2.85546875" style="54" customWidth="1"/>
    <col min="3321" max="3321" width="2.7109375" style="54" customWidth="1"/>
    <col min="3322" max="3322" width="47" style="54" customWidth="1"/>
    <col min="3323" max="3323" width="11.7109375" style="54" bestFit="1" customWidth="1"/>
    <col min="3324" max="3324" width="11.85546875" style="54" bestFit="1" customWidth="1"/>
    <col min="3325" max="3326" width="11.7109375" style="54" bestFit="1" customWidth="1"/>
    <col min="3327" max="3328" width="12" style="54" bestFit="1" customWidth="1"/>
    <col min="3329" max="3331" width="11.7109375" style="54" bestFit="1" customWidth="1"/>
    <col min="3332" max="3332" width="12.5703125" style="54" bestFit="1" customWidth="1"/>
    <col min="3333" max="3334" width="11.7109375" style="54" bestFit="1" customWidth="1"/>
    <col min="3335" max="3335" width="12.7109375" style="54" bestFit="1" customWidth="1"/>
    <col min="3336" max="3338" width="0" style="54" hidden="1" customWidth="1"/>
    <col min="3339" max="3339" width="2" style="54" bestFit="1" customWidth="1"/>
    <col min="3340" max="3340" width="10.140625" style="54" bestFit="1" customWidth="1"/>
    <col min="3341" max="3575" width="9.140625" style="54"/>
    <col min="3576" max="3576" width="2.85546875" style="54" customWidth="1"/>
    <col min="3577" max="3577" width="2.7109375" style="54" customWidth="1"/>
    <col min="3578" max="3578" width="47" style="54" customWidth="1"/>
    <col min="3579" max="3579" width="11.7109375" style="54" bestFit="1" customWidth="1"/>
    <col min="3580" max="3580" width="11.85546875" style="54" bestFit="1" customWidth="1"/>
    <col min="3581" max="3582" width="11.7109375" style="54" bestFit="1" customWidth="1"/>
    <col min="3583" max="3584" width="12" style="54" bestFit="1" customWidth="1"/>
    <col min="3585" max="3587" width="11.7109375" style="54" bestFit="1" customWidth="1"/>
    <col min="3588" max="3588" width="12.5703125" style="54" bestFit="1" customWidth="1"/>
    <col min="3589" max="3590" width="11.7109375" style="54" bestFit="1" customWidth="1"/>
    <col min="3591" max="3591" width="12.7109375" style="54" bestFit="1" customWidth="1"/>
    <col min="3592" max="3594" width="0" style="54" hidden="1" customWidth="1"/>
    <col min="3595" max="3595" width="2" style="54" bestFit="1" customWidth="1"/>
    <col min="3596" max="3596" width="10.140625" style="54" bestFit="1" customWidth="1"/>
    <col min="3597" max="3831" width="9.140625" style="54"/>
    <col min="3832" max="3832" width="2.85546875" style="54" customWidth="1"/>
    <col min="3833" max="3833" width="2.7109375" style="54" customWidth="1"/>
    <col min="3834" max="3834" width="47" style="54" customWidth="1"/>
    <col min="3835" max="3835" width="11.7109375" style="54" bestFit="1" customWidth="1"/>
    <col min="3836" max="3836" width="11.85546875" style="54" bestFit="1" customWidth="1"/>
    <col min="3837" max="3838" width="11.7109375" style="54" bestFit="1" customWidth="1"/>
    <col min="3839" max="3840" width="12" style="54" bestFit="1" customWidth="1"/>
    <col min="3841" max="3843" width="11.7109375" style="54" bestFit="1" customWidth="1"/>
    <col min="3844" max="3844" width="12.5703125" style="54" bestFit="1" customWidth="1"/>
    <col min="3845" max="3846" width="11.7109375" style="54" bestFit="1" customWidth="1"/>
    <col min="3847" max="3847" width="12.7109375" style="54" bestFit="1" customWidth="1"/>
    <col min="3848" max="3850" width="0" style="54" hidden="1" customWidth="1"/>
    <col min="3851" max="3851" width="2" style="54" bestFit="1" customWidth="1"/>
    <col min="3852" max="3852" width="10.140625" style="54" bestFit="1" customWidth="1"/>
    <col min="3853" max="4087" width="9.140625" style="54"/>
    <col min="4088" max="4088" width="2.85546875" style="54" customWidth="1"/>
    <col min="4089" max="4089" width="2.7109375" style="54" customWidth="1"/>
    <col min="4090" max="4090" width="47" style="54" customWidth="1"/>
    <col min="4091" max="4091" width="11.7109375" style="54" bestFit="1" customWidth="1"/>
    <col min="4092" max="4092" width="11.85546875" style="54" bestFit="1" customWidth="1"/>
    <col min="4093" max="4094" width="11.7109375" style="54" bestFit="1" customWidth="1"/>
    <col min="4095" max="4096" width="12" style="54" bestFit="1" customWidth="1"/>
    <col min="4097" max="4099" width="11.7109375" style="54" bestFit="1" customWidth="1"/>
    <col min="4100" max="4100" width="12.5703125" style="54" bestFit="1" customWidth="1"/>
    <col min="4101" max="4102" width="11.7109375" style="54" bestFit="1" customWidth="1"/>
    <col min="4103" max="4103" width="12.7109375" style="54" bestFit="1" customWidth="1"/>
    <col min="4104" max="4106" width="0" style="54" hidden="1" customWidth="1"/>
    <col min="4107" max="4107" width="2" style="54" bestFit="1" customWidth="1"/>
    <col min="4108" max="4108" width="10.140625" style="54" bestFit="1" customWidth="1"/>
    <col min="4109" max="4343" width="9.140625" style="54"/>
    <col min="4344" max="4344" width="2.85546875" style="54" customWidth="1"/>
    <col min="4345" max="4345" width="2.7109375" style="54" customWidth="1"/>
    <col min="4346" max="4346" width="47" style="54" customWidth="1"/>
    <col min="4347" max="4347" width="11.7109375" style="54" bestFit="1" customWidth="1"/>
    <col min="4348" max="4348" width="11.85546875" style="54" bestFit="1" customWidth="1"/>
    <col min="4349" max="4350" width="11.7109375" style="54" bestFit="1" customWidth="1"/>
    <col min="4351" max="4352" width="12" style="54" bestFit="1" customWidth="1"/>
    <col min="4353" max="4355" width="11.7109375" style="54" bestFit="1" customWidth="1"/>
    <col min="4356" max="4356" width="12.5703125" style="54" bestFit="1" customWidth="1"/>
    <col min="4357" max="4358" width="11.7109375" style="54" bestFit="1" customWidth="1"/>
    <col min="4359" max="4359" width="12.7109375" style="54" bestFit="1" customWidth="1"/>
    <col min="4360" max="4362" width="0" style="54" hidden="1" customWidth="1"/>
    <col min="4363" max="4363" width="2" style="54" bestFit="1" customWidth="1"/>
    <col min="4364" max="4364" width="10.140625" style="54" bestFit="1" customWidth="1"/>
    <col min="4365" max="4599" width="9.140625" style="54"/>
    <col min="4600" max="4600" width="2.85546875" style="54" customWidth="1"/>
    <col min="4601" max="4601" width="2.7109375" style="54" customWidth="1"/>
    <col min="4602" max="4602" width="47" style="54" customWidth="1"/>
    <col min="4603" max="4603" width="11.7109375" style="54" bestFit="1" customWidth="1"/>
    <col min="4604" max="4604" width="11.85546875" style="54" bestFit="1" customWidth="1"/>
    <col min="4605" max="4606" width="11.7109375" style="54" bestFit="1" customWidth="1"/>
    <col min="4607" max="4608" width="12" style="54" bestFit="1" customWidth="1"/>
    <col min="4609" max="4611" width="11.7109375" style="54" bestFit="1" customWidth="1"/>
    <col min="4612" max="4612" width="12.5703125" style="54" bestFit="1" customWidth="1"/>
    <col min="4613" max="4614" width="11.7109375" style="54" bestFit="1" customWidth="1"/>
    <col min="4615" max="4615" width="12.7109375" style="54" bestFit="1" customWidth="1"/>
    <col min="4616" max="4618" width="0" style="54" hidden="1" customWidth="1"/>
    <col min="4619" max="4619" width="2" style="54" bestFit="1" customWidth="1"/>
    <col min="4620" max="4620" width="10.140625" style="54" bestFit="1" customWidth="1"/>
    <col min="4621" max="4855" width="9.140625" style="54"/>
    <col min="4856" max="4856" width="2.85546875" style="54" customWidth="1"/>
    <col min="4857" max="4857" width="2.7109375" style="54" customWidth="1"/>
    <col min="4858" max="4858" width="47" style="54" customWidth="1"/>
    <col min="4859" max="4859" width="11.7109375" style="54" bestFit="1" customWidth="1"/>
    <col min="4860" max="4860" width="11.85546875" style="54" bestFit="1" customWidth="1"/>
    <col min="4861" max="4862" width="11.7109375" style="54" bestFit="1" customWidth="1"/>
    <col min="4863" max="4864" width="12" style="54" bestFit="1" customWidth="1"/>
    <col min="4865" max="4867" width="11.7109375" style="54" bestFit="1" customWidth="1"/>
    <col min="4868" max="4868" width="12.5703125" style="54" bestFit="1" customWidth="1"/>
    <col min="4869" max="4870" width="11.7109375" style="54" bestFit="1" customWidth="1"/>
    <col min="4871" max="4871" width="12.7109375" style="54" bestFit="1" customWidth="1"/>
    <col min="4872" max="4874" width="0" style="54" hidden="1" customWidth="1"/>
    <col min="4875" max="4875" width="2" style="54" bestFit="1" customWidth="1"/>
    <col min="4876" max="4876" width="10.140625" style="54" bestFit="1" customWidth="1"/>
    <col min="4877" max="5111" width="9.140625" style="54"/>
    <col min="5112" max="5112" width="2.85546875" style="54" customWidth="1"/>
    <col min="5113" max="5113" width="2.7109375" style="54" customWidth="1"/>
    <col min="5114" max="5114" width="47" style="54" customWidth="1"/>
    <col min="5115" max="5115" width="11.7109375" style="54" bestFit="1" customWidth="1"/>
    <col min="5116" max="5116" width="11.85546875" style="54" bestFit="1" customWidth="1"/>
    <col min="5117" max="5118" width="11.7109375" style="54" bestFit="1" customWidth="1"/>
    <col min="5119" max="5120" width="12" style="54" bestFit="1" customWidth="1"/>
    <col min="5121" max="5123" width="11.7109375" style="54" bestFit="1" customWidth="1"/>
    <col min="5124" max="5124" width="12.5703125" style="54" bestFit="1" customWidth="1"/>
    <col min="5125" max="5126" width="11.7109375" style="54" bestFit="1" customWidth="1"/>
    <col min="5127" max="5127" width="12.7109375" style="54" bestFit="1" customWidth="1"/>
    <col min="5128" max="5130" width="0" style="54" hidden="1" customWidth="1"/>
    <col min="5131" max="5131" width="2" style="54" bestFit="1" customWidth="1"/>
    <col min="5132" max="5132" width="10.140625" style="54" bestFit="1" customWidth="1"/>
    <col min="5133" max="5367" width="9.140625" style="54"/>
    <col min="5368" max="5368" width="2.85546875" style="54" customWidth="1"/>
    <col min="5369" max="5369" width="2.7109375" style="54" customWidth="1"/>
    <col min="5370" max="5370" width="47" style="54" customWidth="1"/>
    <col min="5371" max="5371" width="11.7109375" style="54" bestFit="1" customWidth="1"/>
    <col min="5372" max="5372" width="11.85546875" style="54" bestFit="1" customWidth="1"/>
    <col min="5373" max="5374" width="11.7109375" style="54" bestFit="1" customWidth="1"/>
    <col min="5375" max="5376" width="12" style="54" bestFit="1" customWidth="1"/>
    <col min="5377" max="5379" width="11.7109375" style="54" bestFit="1" customWidth="1"/>
    <col min="5380" max="5380" width="12.5703125" style="54" bestFit="1" customWidth="1"/>
    <col min="5381" max="5382" width="11.7109375" style="54" bestFit="1" customWidth="1"/>
    <col min="5383" max="5383" width="12.7109375" style="54" bestFit="1" customWidth="1"/>
    <col min="5384" max="5386" width="0" style="54" hidden="1" customWidth="1"/>
    <col min="5387" max="5387" width="2" style="54" bestFit="1" customWidth="1"/>
    <col min="5388" max="5388" width="10.140625" style="54" bestFit="1" customWidth="1"/>
    <col min="5389" max="5623" width="9.140625" style="54"/>
    <col min="5624" max="5624" width="2.85546875" style="54" customWidth="1"/>
    <col min="5625" max="5625" width="2.7109375" style="54" customWidth="1"/>
    <col min="5626" max="5626" width="47" style="54" customWidth="1"/>
    <col min="5627" max="5627" width="11.7109375" style="54" bestFit="1" customWidth="1"/>
    <col min="5628" max="5628" width="11.85546875" style="54" bestFit="1" customWidth="1"/>
    <col min="5629" max="5630" width="11.7109375" style="54" bestFit="1" customWidth="1"/>
    <col min="5631" max="5632" width="12" style="54" bestFit="1" customWidth="1"/>
    <col min="5633" max="5635" width="11.7109375" style="54" bestFit="1" customWidth="1"/>
    <col min="5636" max="5636" width="12.5703125" style="54" bestFit="1" customWidth="1"/>
    <col min="5637" max="5638" width="11.7109375" style="54" bestFit="1" customWidth="1"/>
    <col min="5639" max="5639" width="12.7109375" style="54" bestFit="1" customWidth="1"/>
    <col min="5640" max="5642" width="0" style="54" hidden="1" customWidth="1"/>
    <col min="5643" max="5643" width="2" style="54" bestFit="1" customWidth="1"/>
    <col min="5644" max="5644" width="10.140625" style="54" bestFit="1" customWidth="1"/>
    <col min="5645" max="5879" width="9.140625" style="54"/>
    <col min="5880" max="5880" width="2.85546875" style="54" customWidth="1"/>
    <col min="5881" max="5881" width="2.7109375" style="54" customWidth="1"/>
    <col min="5882" max="5882" width="47" style="54" customWidth="1"/>
    <col min="5883" max="5883" width="11.7109375" style="54" bestFit="1" customWidth="1"/>
    <col min="5884" max="5884" width="11.85546875" style="54" bestFit="1" customWidth="1"/>
    <col min="5885" max="5886" width="11.7109375" style="54" bestFit="1" customWidth="1"/>
    <col min="5887" max="5888" width="12" style="54" bestFit="1" customWidth="1"/>
    <col min="5889" max="5891" width="11.7109375" style="54" bestFit="1" customWidth="1"/>
    <col min="5892" max="5892" width="12.5703125" style="54" bestFit="1" customWidth="1"/>
    <col min="5893" max="5894" width="11.7109375" style="54" bestFit="1" customWidth="1"/>
    <col min="5895" max="5895" width="12.7109375" style="54" bestFit="1" customWidth="1"/>
    <col min="5896" max="5898" width="0" style="54" hidden="1" customWidth="1"/>
    <col min="5899" max="5899" width="2" style="54" bestFit="1" customWidth="1"/>
    <col min="5900" max="5900" width="10.140625" style="54" bestFit="1" customWidth="1"/>
    <col min="5901" max="6135" width="9.140625" style="54"/>
    <col min="6136" max="6136" width="2.85546875" style="54" customWidth="1"/>
    <col min="6137" max="6137" width="2.7109375" style="54" customWidth="1"/>
    <col min="6138" max="6138" width="47" style="54" customWidth="1"/>
    <col min="6139" max="6139" width="11.7109375" style="54" bestFit="1" customWidth="1"/>
    <col min="6140" max="6140" width="11.85546875" style="54" bestFit="1" customWidth="1"/>
    <col min="6141" max="6142" width="11.7109375" style="54" bestFit="1" customWidth="1"/>
    <col min="6143" max="6144" width="12" style="54" bestFit="1" customWidth="1"/>
    <col min="6145" max="6147" width="11.7109375" style="54" bestFit="1" customWidth="1"/>
    <col min="6148" max="6148" width="12.5703125" style="54" bestFit="1" customWidth="1"/>
    <col min="6149" max="6150" width="11.7109375" style="54" bestFit="1" customWidth="1"/>
    <col min="6151" max="6151" width="12.7109375" style="54" bestFit="1" customWidth="1"/>
    <col min="6152" max="6154" width="0" style="54" hidden="1" customWidth="1"/>
    <col min="6155" max="6155" width="2" style="54" bestFit="1" customWidth="1"/>
    <col min="6156" max="6156" width="10.140625" style="54" bestFit="1" customWidth="1"/>
    <col min="6157" max="6391" width="9.140625" style="54"/>
    <col min="6392" max="6392" width="2.85546875" style="54" customWidth="1"/>
    <col min="6393" max="6393" width="2.7109375" style="54" customWidth="1"/>
    <col min="6394" max="6394" width="47" style="54" customWidth="1"/>
    <col min="6395" max="6395" width="11.7109375" style="54" bestFit="1" customWidth="1"/>
    <col min="6396" max="6396" width="11.85546875" style="54" bestFit="1" customWidth="1"/>
    <col min="6397" max="6398" width="11.7109375" style="54" bestFit="1" customWidth="1"/>
    <col min="6399" max="6400" width="12" style="54" bestFit="1" customWidth="1"/>
    <col min="6401" max="6403" width="11.7109375" style="54" bestFit="1" customWidth="1"/>
    <col min="6404" max="6404" width="12.5703125" style="54" bestFit="1" customWidth="1"/>
    <col min="6405" max="6406" width="11.7109375" style="54" bestFit="1" customWidth="1"/>
    <col min="6407" max="6407" width="12.7109375" style="54" bestFit="1" customWidth="1"/>
    <col min="6408" max="6410" width="0" style="54" hidden="1" customWidth="1"/>
    <col min="6411" max="6411" width="2" style="54" bestFit="1" customWidth="1"/>
    <col min="6412" max="6412" width="10.140625" style="54" bestFit="1" customWidth="1"/>
    <col min="6413" max="6647" width="9.140625" style="54"/>
    <col min="6648" max="6648" width="2.85546875" style="54" customWidth="1"/>
    <col min="6649" max="6649" width="2.7109375" style="54" customWidth="1"/>
    <col min="6650" max="6650" width="47" style="54" customWidth="1"/>
    <col min="6651" max="6651" width="11.7109375" style="54" bestFit="1" customWidth="1"/>
    <col min="6652" max="6652" width="11.85546875" style="54" bestFit="1" customWidth="1"/>
    <col min="6653" max="6654" width="11.7109375" style="54" bestFit="1" customWidth="1"/>
    <col min="6655" max="6656" width="12" style="54" bestFit="1" customWidth="1"/>
    <col min="6657" max="6659" width="11.7109375" style="54" bestFit="1" customWidth="1"/>
    <col min="6660" max="6660" width="12.5703125" style="54" bestFit="1" customWidth="1"/>
    <col min="6661" max="6662" width="11.7109375" style="54" bestFit="1" customWidth="1"/>
    <col min="6663" max="6663" width="12.7109375" style="54" bestFit="1" customWidth="1"/>
    <col min="6664" max="6666" width="0" style="54" hidden="1" customWidth="1"/>
    <col min="6667" max="6667" width="2" style="54" bestFit="1" customWidth="1"/>
    <col min="6668" max="6668" width="10.140625" style="54" bestFit="1" customWidth="1"/>
    <col min="6669" max="6903" width="9.140625" style="54"/>
    <col min="6904" max="6904" width="2.85546875" style="54" customWidth="1"/>
    <col min="6905" max="6905" width="2.7109375" style="54" customWidth="1"/>
    <col min="6906" max="6906" width="47" style="54" customWidth="1"/>
    <col min="6907" max="6907" width="11.7109375" style="54" bestFit="1" customWidth="1"/>
    <col min="6908" max="6908" width="11.85546875" style="54" bestFit="1" customWidth="1"/>
    <col min="6909" max="6910" width="11.7109375" style="54" bestFit="1" customWidth="1"/>
    <col min="6911" max="6912" width="12" style="54" bestFit="1" customWidth="1"/>
    <col min="6913" max="6915" width="11.7109375" style="54" bestFit="1" customWidth="1"/>
    <col min="6916" max="6916" width="12.5703125" style="54" bestFit="1" customWidth="1"/>
    <col min="6917" max="6918" width="11.7109375" style="54" bestFit="1" customWidth="1"/>
    <col min="6919" max="6919" width="12.7109375" style="54" bestFit="1" customWidth="1"/>
    <col min="6920" max="6922" width="0" style="54" hidden="1" customWidth="1"/>
    <col min="6923" max="6923" width="2" style="54" bestFit="1" customWidth="1"/>
    <col min="6924" max="6924" width="10.140625" style="54" bestFit="1" customWidth="1"/>
    <col min="6925" max="7159" width="9.140625" style="54"/>
    <col min="7160" max="7160" width="2.85546875" style="54" customWidth="1"/>
    <col min="7161" max="7161" width="2.7109375" style="54" customWidth="1"/>
    <col min="7162" max="7162" width="47" style="54" customWidth="1"/>
    <col min="7163" max="7163" width="11.7109375" style="54" bestFit="1" customWidth="1"/>
    <col min="7164" max="7164" width="11.85546875" style="54" bestFit="1" customWidth="1"/>
    <col min="7165" max="7166" width="11.7109375" style="54" bestFit="1" customWidth="1"/>
    <col min="7167" max="7168" width="12" style="54" bestFit="1" customWidth="1"/>
    <col min="7169" max="7171" width="11.7109375" style="54" bestFit="1" customWidth="1"/>
    <col min="7172" max="7172" width="12.5703125" style="54" bestFit="1" customWidth="1"/>
    <col min="7173" max="7174" width="11.7109375" style="54" bestFit="1" customWidth="1"/>
    <col min="7175" max="7175" width="12.7109375" style="54" bestFit="1" customWidth="1"/>
    <col min="7176" max="7178" width="0" style="54" hidden="1" customWidth="1"/>
    <col min="7179" max="7179" width="2" style="54" bestFit="1" customWidth="1"/>
    <col min="7180" max="7180" width="10.140625" style="54" bestFit="1" customWidth="1"/>
    <col min="7181" max="7415" width="9.140625" style="54"/>
    <col min="7416" max="7416" width="2.85546875" style="54" customWidth="1"/>
    <col min="7417" max="7417" width="2.7109375" style="54" customWidth="1"/>
    <col min="7418" max="7418" width="47" style="54" customWidth="1"/>
    <col min="7419" max="7419" width="11.7109375" style="54" bestFit="1" customWidth="1"/>
    <col min="7420" max="7420" width="11.85546875" style="54" bestFit="1" customWidth="1"/>
    <col min="7421" max="7422" width="11.7109375" style="54" bestFit="1" customWidth="1"/>
    <col min="7423" max="7424" width="12" style="54" bestFit="1" customWidth="1"/>
    <col min="7425" max="7427" width="11.7109375" style="54" bestFit="1" customWidth="1"/>
    <col min="7428" max="7428" width="12.5703125" style="54" bestFit="1" customWidth="1"/>
    <col min="7429" max="7430" width="11.7109375" style="54" bestFit="1" customWidth="1"/>
    <col min="7431" max="7431" width="12.7109375" style="54" bestFit="1" customWidth="1"/>
    <col min="7432" max="7434" width="0" style="54" hidden="1" customWidth="1"/>
    <col min="7435" max="7435" width="2" style="54" bestFit="1" customWidth="1"/>
    <col min="7436" max="7436" width="10.140625" style="54" bestFit="1" customWidth="1"/>
    <col min="7437" max="7671" width="9.140625" style="54"/>
    <col min="7672" max="7672" width="2.85546875" style="54" customWidth="1"/>
    <col min="7673" max="7673" width="2.7109375" style="54" customWidth="1"/>
    <col min="7674" max="7674" width="47" style="54" customWidth="1"/>
    <col min="7675" max="7675" width="11.7109375" style="54" bestFit="1" customWidth="1"/>
    <col min="7676" max="7676" width="11.85546875" style="54" bestFit="1" customWidth="1"/>
    <col min="7677" max="7678" width="11.7109375" style="54" bestFit="1" customWidth="1"/>
    <col min="7679" max="7680" width="12" style="54" bestFit="1" customWidth="1"/>
    <col min="7681" max="7683" width="11.7109375" style="54" bestFit="1" customWidth="1"/>
    <col min="7684" max="7684" width="12.5703125" style="54" bestFit="1" customWidth="1"/>
    <col min="7685" max="7686" width="11.7109375" style="54" bestFit="1" customWidth="1"/>
    <col min="7687" max="7687" width="12.7109375" style="54" bestFit="1" customWidth="1"/>
    <col min="7688" max="7690" width="0" style="54" hidden="1" customWidth="1"/>
    <col min="7691" max="7691" width="2" style="54" bestFit="1" customWidth="1"/>
    <col min="7692" max="7692" width="10.140625" style="54" bestFit="1" customWidth="1"/>
    <col min="7693" max="7927" width="9.140625" style="54"/>
    <col min="7928" max="7928" width="2.85546875" style="54" customWidth="1"/>
    <col min="7929" max="7929" width="2.7109375" style="54" customWidth="1"/>
    <col min="7930" max="7930" width="47" style="54" customWidth="1"/>
    <col min="7931" max="7931" width="11.7109375" style="54" bestFit="1" customWidth="1"/>
    <col min="7932" max="7932" width="11.85546875" style="54" bestFit="1" customWidth="1"/>
    <col min="7933" max="7934" width="11.7109375" style="54" bestFit="1" customWidth="1"/>
    <col min="7935" max="7936" width="12" style="54" bestFit="1" customWidth="1"/>
    <col min="7937" max="7939" width="11.7109375" style="54" bestFit="1" customWidth="1"/>
    <col min="7940" max="7940" width="12.5703125" style="54" bestFit="1" customWidth="1"/>
    <col min="7941" max="7942" width="11.7109375" style="54" bestFit="1" customWidth="1"/>
    <col min="7943" max="7943" width="12.7109375" style="54" bestFit="1" customWidth="1"/>
    <col min="7944" max="7946" width="0" style="54" hidden="1" customWidth="1"/>
    <col min="7947" max="7947" width="2" style="54" bestFit="1" customWidth="1"/>
    <col min="7948" max="7948" width="10.140625" style="54" bestFit="1" customWidth="1"/>
    <col min="7949" max="8183" width="9.140625" style="54"/>
    <col min="8184" max="8184" width="2.85546875" style="54" customWidth="1"/>
    <col min="8185" max="8185" width="2.7109375" style="54" customWidth="1"/>
    <col min="8186" max="8186" width="47" style="54" customWidth="1"/>
    <col min="8187" max="8187" width="11.7109375" style="54" bestFit="1" customWidth="1"/>
    <col min="8188" max="8188" width="11.85546875" style="54" bestFit="1" customWidth="1"/>
    <col min="8189" max="8190" width="11.7109375" style="54" bestFit="1" customWidth="1"/>
    <col min="8191" max="8192" width="12" style="54" bestFit="1" customWidth="1"/>
    <col min="8193" max="8195" width="11.7109375" style="54" bestFit="1" customWidth="1"/>
    <col min="8196" max="8196" width="12.5703125" style="54" bestFit="1" customWidth="1"/>
    <col min="8197" max="8198" width="11.7109375" style="54" bestFit="1" customWidth="1"/>
    <col min="8199" max="8199" width="12.7109375" style="54" bestFit="1" customWidth="1"/>
    <col min="8200" max="8202" width="0" style="54" hidden="1" customWidth="1"/>
    <col min="8203" max="8203" width="2" style="54" bestFit="1" customWidth="1"/>
    <col min="8204" max="8204" width="10.140625" style="54" bestFit="1" customWidth="1"/>
    <col min="8205" max="8439" width="9.140625" style="54"/>
    <col min="8440" max="8440" width="2.85546875" style="54" customWidth="1"/>
    <col min="8441" max="8441" width="2.7109375" style="54" customWidth="1"/>
    <col min="8442" max="8442" width="47" style="54" customWidth="1"/>
    <col min="8443" max="8443" width="11.7109375" style="54" bestFit="1" customWidth="1"/>
    <col min="8444" max="8444" width="11.85546875" style="54" bestFit="1" customWidth="1"/>
    <col min="8445" max="8446" width="11.7109375" style="54" bestFit="1" customWidth="1"/>
    <col min="8447" max="8448" width="12" style="54" bestFit="1" customWidth="1"/>
    <col min="8449" max="8451" width="11.7109375" style="54" bestFit="1" customWidth="1"/>
    <col min="8452" max="8452" width="12.5703125" style="54" bestFit="1" customWidth="1"/>
    <col min="8453" max="8454" width="11.7109375" style="54" bestFit="1" customWidth="1"/>
    <col min="8455" max="8455" width="12.7109375" style="54" bestFit="1" customWidth="1"/>
    <col min="8456" max="8458" width="0" style="54" hidden="1" customWidth="1"/>
    <col min="8459" max="8459" width="2" style="54" bestFit="1" customWidth="1"/>
    <col min="8460" max="8460" width="10.140625" style="54" bestFit="1" customWidth="1"/>
    <col min="8461" max="8695" width="9.140625" style="54"/>
    <col min="8696" max="8696" width="2.85546875" style="54" customWidth="1"/>
    <col min="8697" max="8697" width="2.7109375" style="54" customWidth="1"/>
    <col min="8698" max="8698" width="47" style="54" customWidth="1"/>
    <col min="8699" max="8699" width="11.7109375" style="54" bestFit="1" customWidth="1"/>
    <col min="8700" max="8700" width="11.85546875" style="54" bestFit="1" customWidth="1"/>
    <col min="8701" max="8702" width="11.7109375" style="54" bestFit="1" customWidth="1"/>
    <col min="8703" max="8704" width="12" style="54" bestFit="1" customWidth="1"/>
    <col min="8705" max="8707" width="11.7109375" style="54" bestFit="1" customWidth="1"/>
    <col min="8708" max="8708" width="12.5703125" style="54" bestFit="1" customWidth="1"/>
    <col min="8709" max="8710" width="11.7109375" style="54" bestFit="1" customWidth="1"/>
    <col min="8711" max="8711" width="12.7109375" style="54" bestFit="1" customWidth="1"/>
    <col min="8712" max="8714" width="0" style="54" hidden="1" customWidth="1"/>
    <col min="8715" max="8715" width="2" style="54" bestFit="1" customWidth="1"/>
    <col min="8716" max="8716" width="10.140625" style="54" bestFit="1" customWidth="1"/>
    <col min="8717" max="8951" width="9.140625" style="54"/>
    <col min="8952" max="8952" width="2.85546875" style="54" customWidth="1"/>
    <col min="8953" max="8953" width="2.7109375" style="54" customWidth="1"/>
    <col min="8954" max="8954" width="47" style="54" customWidth="1"/>
    <col min="8955" max="8955" width="11.7109375" style="54" bestFit="1" customWidth="1"/>
    <col min="8956" max="8956" width="11.85546875" style="54" bestFit="1" customWidth="1"/>
    <col min="8957" max="8958" width="11.7109375" style="54" bestFit="1" customWidth="1"/>
    <col min="8959" max="8960" width="12" style="54" bestFit="1" customWidth="1"/>
    <col min="8961" max="8963" width="11.7109375" style="54" bestFit="1" customWidth="1"/>
    <col min="8964" max="8964" width="12.5703125" style="54" bestFit="1" customWidth="1"/>
    <col min="8965" max="8966" width="11.7109375" style="54" bestFit="1" customWidth="1"/>
    <col min="8967" max="8967" width="12.7109375" style="54" bestFit="1" customWidth="1"/>
    <col min="8968" max="8970" width="0" style="54" hidden="1" customWidth="1"/>
    <col min="8971" max="8971" width="2" style="54" bestFit="1" customWidth="1"/>
    <col min="8972" max="8972" width="10.140625" style="54" bestFit="1" customWidth="1"/>
    <col min="8973" max="9207" width="9.140625" style="54"/>
    <col min="9208" max="9208" width="2.85546875" style="54" customWidth="1"/>
    <col min="9209" max="9209" width="2.7109375" style="54" customWidth="1"/>
    <col min="9210" max="9210" width="47" style="54" customWidth="1"/>
    <col min="9211" max="9211" width="11.7109375" style="54" bestFit="1" customWidth="1"/>
    <col min="9212" max="9212" width="11.85546875" style="54" bestFit="1" customWidth="1"/>
    <col min="9213" max="9214" width="11.7109375" style="54" bestFit="1" customWidth="1"/>
    <col min="9215" max="9216" width="12" style="54" bestFit="1" customWidth="1"/>
    <col min="9217" max="9219" width="11.7109375" style="54" bestFit="1" customWidth="1"/>
    <col min="9220" max="9220" width="12.5703125" style="54" bestFit="1" customWidth="1"/>
    <col min="9221" max="9222" width="11.7109375" style="54" bestFit="1" customWidth="1"/>
    <col min="9223" max="9223" width="12.7109375" style="54" bestFit="1" customWidth="1"/>
    <col min="9224" max="9226" width="0" style="54" hidden="1" customWidth="1"/>
    <col min="9227" max="9227" width="2" style="54" bestFit="1" customWidth="1"/>
    <col min="9228" max="9228" width="10.140625" style="54" bestFit="1" customWidth="1"/>
    <col min="9229" max="9463" width="9.140625" style="54"/>
    <col min="9464" max="9464" width="2.85546875" style="54" customWidth="1"/>
    <col min="9465" max="9465" width="2.7109375" style="54" customWidth="1"/>
    <col min="9466" max="9466" width="47" style="54" customWidth="1"/>
    <col min="9467" max="9467" width="11.7109375" style="54" bestFit="1" customWidth="1"/>
    <col min="9468" max="9468" width="11.85546875" style="54" bestFit="1" customWidth="1"/>
    <col min="9469" max="9470" width="11.7109375" style="54" bestFit="1" customWidth="1"/>
    <col min="9471" max="9472" width="12" style="54" bestFit="1" customWidth="1"/>
    <col min="9473" max="9475" width="11.7109375" style="54" bestFit="1" customWidth="1"/>
    <col min="9476" max="9476" width="12.5703125" style="54" bestFit="1" customWidth="1"/>
    <col min="9477" max="9478" width="11.7109375" style="54" bestFit="1" customWidth="1"/>
    <col min="9479" max="9479" width="12.7109375" style="54" bestFit="1" customWidth="1"/>
    <col min="9480" max="9482" width="0" style="54" hidden="1" customWidth="1"/>
    <col min="9483" max="9483" width="2" style="54" bestFit="1" customWidth="1"/>
    <col min="9484" max="9484" width="10.140625" style="54" bestFit="1" customWidth="1"/>
    <col min="9485" max="9719" width="9.140625" style="54"/>
    <col min="9720" max="9720" width="2.85546875" style="54" customWidth="1"/>
    <col min="9721" max="9721" width="2.7109375" style="54" customWidth="1"/>
    <col min="9722" max="9722" width="47" style="54" customWidth="1"/>
    <col min="9723" max="9723" width="11.7109375" style="54" bestFit="1" customWidth="1"/>
    <col min="9724" max="9724" width="11.85546875" style="54" bestFit="1" customWidth="1"/>
    <col min="9725" max="9726" width="11.7109375" style="54" bestFit="1" customWidth="1"/>
    <col min="9727" max="9728" width="12" style="54" bestFit="1" customWidth="1"/>
    <col min="9729" max="9731" width="11.7109375" style="54" bestFit="1" customWidth="1"/>
    <col min="9732" max="9732" width="12.5703125" style="54" bestFit="1" customWidth="1"/>
    <col min="9733" max="9734" width="11.7109375" style="54" bestFit="1" customWidth="1"/>
    <col min="9735" max="9735" width="12.7109375" style="54" bestFit="1" customWidth="1"/>
    <col min="9736" max="9738" width="0" style="54" hidden="1" customWidth="1"/>
    <col min="9739" max="9739" width="2" style="54" bestFit="1" customWidth="1"/>
    <col min="9740" max="9740" width="10.140625" style="54" bestFit="1" customWidth="1"/>
    <col min="9741" max="9975" width="9.140625" style="54"/>
    <col min="9976" max="9976" width="2.85546875" style="54" customWidth="1"/>
    <col min="9977" max="9977" width="2.7109375" style="54" customWidth="1"/>
    <col min="9978" max="9978" width="47" style="54" customWidth="1"/>
    <col min="9979" max="9979" width="11.7109375" style="54" bestFit="1" customWidth="1"/>
    <col min="9980" max="9980" width="11.85546875" style="54" bestFit="1" customWidth="1"/>
    <col min="9981" max="9982" width="11.7109375" style="54" bestFit="1" customWidth="1"/>
    <col min="9983" max="9984" width="12" style="54" bestFit="1" customWidth="1"/>
    <col min="9985" max="9987" width="11.7109375" style="54" bestFit="1" customWidth="1"/>
    <col min="9988" max="9988" width="12.5703125" style="54" bestFit="1" customWidth="1"/>
    <col min="9989" max="9990" width="11.7109375" style="54" bestFit="1" customWidth="1"/>
    <col min="9991" max="9991" width="12.7109375" style="54" bestFit="1" customWidth="1"/>
    <col min="9992" max="9994" width="0" style="54" hidden="1" customWidth="1"/>
    <col min="9995" max="9995" width="2" style="54" bestFit="1" customWidth="1"/>
    <col min="9996" max="9996" width="10.140625" style="54" bestFit="1" customWidth="1"/>
    <col min="9997" max="10231" width="9.140625" style="54"/>
    <col min="10232" max="10232" width="2.85546875" style="54" customWidth="1"/>
    <col min="10233" max="10233" width="2.7109375" style="54" customWidth="1"/>
    <col min="10234" max="10234" width="47" style="54" customWidth="1"/>
    <col min="10235" max="10235" width="11.7109375" style="54" bestFit="1" customWidth="1"/>
    <col min="10236" max="10236" width="11.85546875" style="54" bestFit="1" customWidth="1"/>
    <col min="10237" max="10238" width="11.7109375" style="54" bestFit="1" customWidth="1"/>
    <col min="10239" max="10240" width="12" style="54" bestFit="1" customWidth="1"/>
    <col min="10241" max="10243" width="11.7109375" style="54" bestFit="1" customWidth="1"/>
    <col min="10244" max="10244" width="12.5703125" style="54" bestFit="1" customWidth="1"/>
    <col min="10245" max="10246" width="11.7109375" style="54" bestFit="1" customWidth="1"/>
    <col min="10247" max="10247" width="12.7109375" style="54" bestFit="1" customWidth="1"/>
    <col min="10248" max="10250" width="0" style="54" hidden="1" customWidth="1"/>
    <col min="10251" max="10251" width="2" style="54" bestFit="1" customWidth="1"/>
    <col min="10252" max="10252" width="10.140625" style="54" bestFit="1" customWidth="1"/>
    <col min="10253" max="10487" width="9.140625" style="54"/>
    <col min="10488" max="10488" width="2.85546875" style="54" customWidth="1"/>
    <col min="10489" max="10489" width="2.7109375" style="54" customWidth="1"/>
    <col min="10490" max="10490" width="47" style="54" customWidth="1"/>
    <col min="10491" max="10491" width="11.7109375" style="54" bestFit="1" customWidth="1"/>
    <col min="10492" max="10492" width="11.85546875" style="54" bestFit="1" customWidth="1"/>
    <col min="10493" max="10494" width="11.7109375" style="54" bestFit="1" customWidth="1"/>
    <col min="10495" max="10496" width="12" style="54" bestFit="1" customWidth="1"/>
    <col min="10497" max="10499" width="11.7109375" style="54" bestFit="1" customWidth="1"/>
    <col min="10500" max="10500" width="12.5703125" style="54" bestFit="1" customWidth="1"/>
    <col min="10501" max="10502" width="11.7109375" style="54" bestFit="1" customWidth="1"/>
    <col min="10503" max="10503" width="12.7109375" style="54" bestFit="1" customWidth="1"/>
    <col min="10504" max="10506" width="0" style="54" hidden="1" customWidth="1"/>
    <col min="10507" max="10507" width="2" style="54" bestFit="1" customWidth="1"/>
    <col min="10508" max="10508" width="10.140625" style="54" bestFit="1" customWidth="1"/>
    <col min="10509" max="10743" width="9.140625" style="54"/>
    <col min="10744" max="10744" width="2.85546875" style="54" customWidth="1"/>
    <col min="10745" max="10745" width="2.7109375" style="54" customWidth="1"/>
    <col min="10746" max="10746" width="47" style="54" customWidth="1"/>
    <col min="10747" max="10747" width="11.7109375" style="54" bestFit="1" customWidth="1"/>
    <col min="10748" max="10748" width="11.85546875" style="54" bestFit="1" customWidth="1"/>
    <col min="10749" max="10750" width="11.7109375" style="54" bestFit="1" customWidth="1"/>
    <col min="10751" max="10752" width="12" style="54" bestFit="1" customWidth="1"/>
    <col min="10753" max="10755" width="11.7109375" style="54" bestFit="1" customWidth="1"/>
    <col min="10756" max="10756" width="12.5703125" style="54" bestFit="1" customWidth="1"/>
    <col min="10757" max="10758" width="11.7109375" style="54" bestFit="1" customWidth="1"/>
    <col min="10759" max="10759" width="12.7109375" style="54" bestFit="1" customWidth="1"/>
    <col min="10760" max="10762" width="0" style="54" hidden="1" customWidth="1"/>
    <col min="10763" max="10763" width="2" style="54" bestFit="1" customWidth="1"/>
    <col min="10764" max="10764" width="10.140625" style="54" bestFit="1" customWidth="1"/>
    <col min="10765" max="10999" width="9.140625" style="54"/>
    <col min="11000" max="11000" width="2.85546875" style="54" customWidth="1"/>
    <col min="11001" max="11001" width="2.7109375" style="54" customWidth="1"/>
    <col min="11002" max="11002" width="47" style="54" customWidth="1"/>
    <col min="11003" max="11003" width="11.7109375" style="54" bestFit="1" customWidth="1"/>
    <col min="11004" max="11004" width="11.85546875" style="54" bestFit="1" customWidth="1"/>
    <col min="11005" max="11006" width="11.7109375" style="54" bestFit="1" customWidth="1"/>
    <col min="11007" max="11008" width="12" style="54" bestFit="1" customWidth="1"/>
    <col min="11009" max="11011" width="11.7109375" style="54" bestFit="1" customWidth="1"/>
    <col min="11012" max="11012" width="12.5703125" style="54" bestFit="1" customWidth="1"/>
    <col min="11013" max="11014" width="11.7109375" style="54" bestFit="1" customWidth="1"/>
    <col min="11015" max="11015" width="12.7109375" style="54" bestFit="1" customWidth="1"/>
    <col min="11016" max="11018" width="0" style="54" hidden="1" customWidth="1"/>
    <col min="11019" max="11019" width="2" style="54" bestFit="1" customWidth="1"/>
    <col min="11020" max="11020" width="10.140625" style="54" bestFit="1" customWidth="1"/>
    <col min="11021" max="11255" width="9.140625" style="54"/>
    <col min="11256" max="11256" width="2.85546875" style="54" customWidth="1"/>
    <col min="11257" max="11257" width="2.7109375" style="54" customWidth="1"/>
    <col min="11258" max="11258" width="47" style="54" customWidth="1"/>
    <col min="11259" max="11259" width="11.7109375" style="54" bestFit="1" customWidth="1"/>
    <col min="11260" max="11260" width="11.85546875" style="54" bestFit="1" customWidth="1"/>
    <col min="11261" max="11262" width="11.7109375" style="54" bestFit="1" customWidth="1"/>
    <col min="11263" max="11264" width="12" style="54" bestFit="1" customWidth="1"/>
    <col min="11265" max="11267" width="11.7109375" style="54" bestFit="1" customWidth="1"/>
    <col min="11268" max="11268" width="12.5703125" style="54" bestFit="1" customWidth="1"/>
    <col min="11269" max="11270" width="11.7109375" style="54" bestFit="1" customWidth="1"/>
    <col min="11271" max="11271" width="12.7109375" style="54" bestFit="1" customWidth="1"/>
    <col min="11272" max="11274" width="0" style="54" hidden="1" customWidth="1"/>
    <col min="11275" max="11275" width="2" style="54" bestFit="1" customWidth="1"/>
    <col min="11276" max="11276" width="10.140625" style="54" bestFit="1" customWidth="1"/>
    <col min="11277" max="11511" width="9.140625" style="54"/>
    <col min="11512" max="11512" width="2.85546875" style="54" customWidth="1"/>
    <col min="11513" max="11513" width="2.7109375" style="54" customWidth="1"/>
    <col min="11514" max="11514" width="47" style="54" customWidth="1"/>
    <col min="11515" max="11515" width="11.7109375" style="54" bestFit="1" customWidth="1"/>
    <col min="11516" max="11516" width="11.85546875" style="54" bestFit="1" customWidth="1"/>
    <col min="11517" max="11518" width="11.7109375" style="54" bestFit="1" customWidth="1"/>
    <col min="11519" max="11520" width="12" style="54" bestFit="1" customWidth="1"/>
    <col min="11521" max="11523" width="11.7109375" style="54" bestFit="1" customWidth="1"/>
    <col min="11524" max="11524" width="12.5703125" style="54" bestFit="1" customWidth="1"/>
    <col min="11525" max="11526" width="11.7109375" style="54" bestFit="1" customWidth="1"/>
    <col min="11527" max="11527" width="12.7109375" style="54" bestFit="1" customWidth="1"/>
    <col min="11528" max="11530" width="0" style="54" hidden="1" customWidth="1"/>
    <col min="11531" max="11531" width="2" style="54" bestFit="1" customWidth="1"/>
    <col min="11532" max="11532" width="10.140625" style="54" bestFit="1" customWidth="1"/>
    <col min="11533" max="11767" width="9.140625" style="54"/>
    <col min="11768" max="11768" width="2.85546875" style="54" customWidth="1"/>
    <col min="11769" max="11769" width="2.7109375" style="54" customWidth="1"/>
    <col min="11770" max="11770" width="47" style="54" customWidth="1"/>
    <col min="11771" max="11771" width="11.7109375" style="54" bestFit="1" customWidth="1"/>
    <col min="11772" max="11772" width="11.85546875" style="54" bestFit="1" customWidth="1"/>
    <col min="11773" max="11774" width="11.7109375" style="54" bestFit="1" customWidth="1"/>
    <col min="11775" max="11776" width="12" style="54" bestFit="1" customWidth="1"/>
    <col min="11777" max="11779" width="11.7109375" style="54" bestFit="1" customWidth="1"/>
    <col min="11780" max="11780" width="12.5703125" style="54" bestFit="1" customWidth="1"/>
    <col min="11781" max="11782" width="11.7109375" style="54" bestFit="1" customWidth="1"/>
    <col min="11783" max="11783" width="12.7109375" style="54" bestFit="1" customWidth="1"/>
    <col min="11784" max="11786" width="0" style="54" hidden="1" customWidth="1"/>
    <col min="11787" max="11787" width="2" style="54" bestFit="1" customWidth="1"/>
    <col min="11788" max="11788" width="10.140625" style="54" bestFit="1" customWidth="1"/>
    <col min="11789" max="12023" width="9.140625" style="54"/>
    <col min="12024" max="12024" width="2.85546875" style="54" customWidth="1"/>
    <col min="12025" max="12025" width="2.7109375" style="54" customWidth="1"/>
    <col min="12026" max="12026" width="47" style="54" customWidth="1"/>
    <col min="12027" max="12027" width="11.7109375" style="54" bestFit="1" customWidth="1"/>
    <col min="12028" max="12028" width="11.85546875" style="54" bestFit="1" customWidth="1"/>
    <col min="12029" max="12030" width="11.7109375" style="54" bestFit="1" customWidth="1"/>
    <col min="12031" max="12032" width="12" style="54" bestFit="1" customWidth="1"/>
    <col min="12033" max="12035" width="11.7109375" style="54" bestFit="1" customWidth="1"/>
    <col min="12036" max="12036" width="12.5703125" style="54" bestFit="1" customWidth="1"/>
    <col min="12037" max="12038" width="11.7109375" style="54" bestFit="1" customWidth="1"/>
    <col min="12039" max="12039" width="12.7109375" style="54" bestFit="1" customWidth="1"/>
    <col min="12040" max="12042" width="0" style="54" hidden="1" customWidth="1"/>
    <col min="12043" max="12043" width="2" style="54" bestFit="1" customWidth="1"/>
    <col min="12044" max="12044" width="10.140625" style="54" bestFit="1" customWidth="1"/>
    <col min="12045" max="12279" width="9.140625" style="54"/>
    <col min="12280" max="12280" width="2.85546875" style="54" customWidth="1"/>
    <col min="12281" max="12281" width="2.7109375" style="54" customWidth="1"/>
    <col min="12282" max="12282" width="47" style="54" customWidth="1"/>
    <col min="12283" max="12283" width="11.7109375" style="54" bestFit="1" customWidth="1"/>
    <col min="12284" max="12284" width="11.85546875" style="54" bestFit="1" customWidth="1"/>
    <col min="12285" max="12286" width="11.7109375" style="54" bestFit="1" customWidth="1"/>
    <col min="12287" max="12288" width="12" style="54" bestFit="1" customWidth="1"/>
    <col min="12289" max="12291" width="11.7109375" style="54" bestFit="1" customWidth="1"/>
    <col min="12292" max="12292" width="12.5703125" style="54" bestFit="1" customWidth="1"/>
    <col min="12293" max="12294" width="11.7109375" style="54" bestFit="1" customWidth="1"/>
    <col min="12295" max="12295" width="12.7109375" style="54" bestFit="1" customWidth="1"/>
    <col min="12296" max="12298" width="0" style="54" hidden="1" customWidth="1"/>
    <col min="12299" max="12299" width="2" style="54" bestFit="1" customWidth="1"/>
    <col min="12300" max="12300" width="10.140625" style="54" bestFit="1" customWidth="1"/>
    <col min="12301" max="12535" width="9.140625" style="54"/>
    <col min="12536" max="12536" width="2.85546875" style="54" customWidth="1"/>
    <col min="12537" max="12537" width="2.7109375" style="54" customWidth="1"/>
    <col min="12538" max="12538" width="47" style="54" customWidth="1"/>
    <col min="12539" max="12539" width="11.7109375" style="54" bestFit="1" customWidth="1"/>
    <col min="12540" max="12540" width="11.85546875" style="54" bestFit="1" customWidth="1"/>
    <col min="12541" max="12542" width="11.7109375" style="54" bestFit="1" customWidth="1"/>
    <col min="12543" max="12544" width="12" style="54" bestFit="1" customWidth="1"/>
    <col min="12545" max="12547" width="11.7109375" style="54" bestFit="1" customWidth="1"/>
    <col min="12548" max="12548" width="12.5703125" style="54" bestFit="1" customWidth="1"/>
    <col min="12549" max="12550" width="11.7109375" style="54" bestFit="1" customWidth="1"/>
    <col min="12551" max="12551" width="12.7109375" style="54" bestFit="1" customWidth="1"/>
    <col min="12552" max="12554" width="0" style="54" hidden="1" customWidth="1"/>
    <col min="12555" max="12555" width="2" style="54" bestFit="1" customWidth="1"/>
    <col min="12556" max="12556" width="10.140625" style="54" bestFit="1" customWidth="1"/>
    <col min="12557" max="12791" width="9.140625" style="54"/>
    <col min="12792" max="12792" width="2.85546875" style="54" customWidth="1"/>
    <col min="12793" max="12793" width="2.7109375" style="54" customWidth="1"/>
    <col min="12794" max="12794" width="47" style="54" customWidth="1"/>
    <col min="12795" max="12795" width="11.7109375" style="54" bestFit="1" customWidth="1"/>
    <col min="12796" max="12796" width="11.85546875" style="54" bestFit="1" customWidth="1"/>
    <col min="12797" max="12798" width="11.7109375" style="54" bestFit="1" customWidth="1"/>
    <col min="12799" max="12800" width="12" style="54" bestFit="1" customWidth="1"/>
    <col min="12801" max="12803" width="11.7109375" style="54" bestFit="1" customWidth="1"/>
    <col min="12804" max="12804" width="12.5703125" style="54" bestFit="1" customWidth="1"/>
    <col min="12805" max="12806" width="11.7109375" style="54" bestFit="1" customWidth="1"/>
    <col min="12807" max="12807" width="12.7109375" style="54" bestFit="1" customWidth="1"/>
    <col min="12808" max="12810" width="0" style="54" hidden="1" customWidth="1"/>
    <col min="12811" max="12811" width="2" style="54" bestFit="1" customWidth="1"/>
    <col min="12812" max="12812" width="10.140625" style="54" bestFit="1" customWidth="1"/>
    <col min="12813" max="13047" width="9.140625" style="54"/>
    <col min="13048" max="13048" width="2.85546875" style="54" customWidth="1"/>
    <col min="13049" max="13049" width="2.7109375" style="54" customWidth="1"/>
    <col min="13050" max="13050" width="47" style="54" customWidth="1"/>
    <col min="13051" max="13051" width="11.7109375" style="54" bestFit="1" customWidth="1"/>
    <col min="13052" max="13052" width="11.85546875" style="54" bestFit="1" customWidth="1"/>
    <col min="13053" max="13054" width="11.7109375" style="54" bestFit="1" customWidth="1"/>
    <col min="13055" max="13056" width="12" style="54" bestFit="1" customWidth="1"/>
    <col min="13057" max="13059" width="11.7109375" style="54" bestFit="1" customWidth="1"/>
    <col min="13060" max="13060" width="12.5703125" style="54" bestFit="1" customWidth="1"/>
    <col min="13061" max="13062" width="11.7109375" style="54" bestFit="1" customWidth="1"/>
    <col min="13063" max="13063" width="12.7109375" style="54" bestFit="1" customWidth="1"/>
    <col min="13064" max="13066" width="0" style="54" hidden="1" customWidth="1"/>
    <col min="13067" max="13067" width="2" style="54" bestFit="1" customWidth="1"/>
    <col min="13068" max="13068" width="10.140625" style="54" bestFit="1" customWidth="1"/>
    <col min="13069" max="13303" width="9.140625" style="54"/>
    <col min="13304" max="13304" width="2.85546875" style="54" customWidth="1"/>
    <col min="13305" max="13305" width="2.7109375" style="54" customWidth="1"/>
    <col min="13306" max="13306" width="47" style="54" customWidth="1"/>
    <col min="13307" max="13307" width="11.7109375" style="54" bestFit="1" customWidth="1"/>
    <col min="13308" max="13308" width="11.85546875" style="54" bestFit="1" customWidth="1"/>
    <col min="13309" max="13310" width="11.7109375" style="54" bestFit="1" customWidth="1"/>
    <col min="13311" max="13312" width="12" style="54" bestFit="1" customWidth="1"/>
    <col min="13313" max="13315" width="11.7109375" style="54" bestFit="1" customWidth="1"/>
    <col min="13316" max="13316" width="12.5703125" style="54" bestFit="1" customWidth="1"/>
    <col min="13317" max="13318" width="11.7109375" style="54" bestFit="1" customWidth="1"/>
    <col min="13319" max="13319" width="12.7109375" style="54" bestFit="1" customWidth="1"/>
    <col min="13320" max="13322" width="0" style="54" hidden="1" customWidth="1"/>
    <col min="13323" max="13323" width="2" style="54" bestFit="1" customWidth="1"/>
    <col min="13324" max="13324" width="10.140625" style="54" bestFit="1" customWidth="1"/>
    <col min="13325" max="13559" width="9.140625" style="54"/>
    <col min="13560" max="13560" width="2.85546875" style="54" customWidth="1"/>
    <col min="13561" max="13561" width="2.7109375" style="54" customWidth="1"/>
    <col min="13562" max="13562" width="47" style="54" customWidth="1"/>
    <col min="13563" max="13563" width="11.7109375" style="54" bestFit="1" customWidth="1"/>
    <col min="13564" max="13564" width="11.85546875" style="54" bestFit="1" customWidth="1"/>
    <col min="13565" max="13566" width="11.7109375" style="54" bestFit="1" customWidth="1"/>
    <col min="13567" max="13568" width="12" style="54" bestFit="1" customWidth="1"/>
    <col min="13569" max="13571" width="11.7109375" style="54" bestFit="1" customWidth="1"/>
    <col min="13572" max="13572" width="12.5703125" style="54" bestFit="1" customWidth="1"/>
    <col min="13573" max="13574" width="11.7109375" style="54" bestFit="1" customWidth="1"/>
    <col min="13575" max="13575" width="12.7109375" style="54" bestFit="1" customWidth="1"/>
    <col min="13576" max="13578" width="0" style="54" hidden="1" customWidth="1"/>
    <col min="13579" max="13579" width="2" style="54" bestFit="1" customWidth="1"/>
    <col min="13580" max="13580" width="10.140625" style="54" bestFit="1" customWidth="1"/>
    <col min="13581" max="13815" width="9.140625" style="54"/>
    <col min="13816" max="13816" width="2.85546875" style="54" customWidth="1"/>
    <col min="13817" max="13817" width="2.7109375" style="54" customWidth="1"/>
    <col min="13818" max="13818" width="47" style="54" customWidth="1"/>
    <col min="13819" max="13819" width="11.7109375" style="54" bestFit="1" customWidth="1"/>
    <col min="13820" max="13820" width="11.85546875" style="54" bestFit="1" customWidth="1"/>
    <col min="13821" max="13822" width="11.7109375" style="54" bestFit="1" customWidth="1"/>
    <col min="13823" max="13824" width="12" style="54" bestFit="1" customWidth="1"/>
    <col min="13825" max="13827" width="11.7109375" style="54" bestFit="1" customWidth="1"/>
    <col min="13828" max="13828" width="12.5703125" style="54" bestFit="1" customWidth="1"/>
    <col min="13829" max="13830" width="11.7109375" style="54" bestFit="1" customWidth="1"/>
    <col min="13831" max="13831" width="12.7109375" style="54" bestFit="1" customWidth="1"/>
    <col min="13832" max="13834" width="0" style="54" hidden="1" customWidth="1"/>
    <col min="13835" max="13835" width="2" style="54" bestFit="1" customWidth="1"/>
    <col min="13836" max="13836" width="10.140625" style="54" bestFit="1" customWidth="1"/>
    <col min="13837" max="14071" width="9.140625" style="54"/>
    <col min="14072" max="14072" width="2.85546875" style="54" customWidth="1"/>
    <col min="14073" max="14073" width="2.7109375" style="54" customWidth="1"/>
    <col min="14074" max="14074" width="47" style="54" customWidth="1"/>
    <col min="14075" max="14075" width="11.7109375" style="54" bestFit="1" customWidth="1"/>
    <col min="14076" max="14076" width="11.85546875" style="54" bestFit="1" customWidth="1"/>
    <col min="14077" max="14078" width="11.7109375" style="54" bestFit="1" customWidth="1"/>
    <col min="14079" max="14080" width="12" style="54" bestFit="1" customWidth="1"/>
    <col min="14081" max="14083" width="11.7109375" style="54" bestFit="1" customWidth="1"/>
    <col min="14084" max="14084" width="12.5703125" style="54" bestFit="1" customWidth="1"/>
    <col min="14085" max="14086" width="11.7109375" style="54" bestFit="1" customWidth="1"/>
    <col min="14087" max="14087" width="12.7109375" style="54" bestFit="1" customWidth="1"/>
    <col min="14088" max="14090" width="0" style="54" hidden="1" customWidth="1"/>
    <col min="14091" max="14091" width="2" style="54" bestFit="1" customWidth="1"/>
    <col min="14092" max="14092" width="10.140625" style="54" bestFit="1" customWidth="1"/>
    <col min="14093" max="14327" width="9.140625" style="54"/>
    <col min="14328" max="14328" width="2.85546875" style="54" customWidth="1"/>
    <col min="14329" max="14329" width="2.7109375" style="54" customWidth="1"/>
    <col min="14330" max="14330" width="47" style="54" customWidth="1"/>
    <col min="14331" max="14331" width="11.7109375" style="54" bestFit="1" customWidth="1"/>
    <col min="14332" max="14332" width="11.85546875" style="54" bestFit="1" customWidth="1"/>
    <col min="14333" max="14334" width="11.7109375" style="54" bestFit="1" customWidth="1"/>
    <col min="14335" max="14336" width="12" style="54" bestFit="1" customWidth="1"/>
    <col min="14337" max="14339" width="11.7109375" style="54" bestFit="1" customWidth="1"/>
    <col min="14340" max="14340" width="12.5703125" style="54" bestFit="1" customWidth="1"/>
    <col min="14341" max="14342" width="11.7109375" style="54" bestFit="1" customWidth="1"/>
    <col min="14343" max="14343" width="12.7109375" style="54" bestFit="1" customWidth="1"/>
    <col min="14344" max="14346" width="0" style="54" hidden="1" customWidth="1"/>
    <col min="14347" max="14347" width="2" style="54" bestFit="1" customWidth="1"/>
    <col min="14348" max="14348" width="10.140625" style="54" bestFit="1" customWidth="1"/>
    <col min="14349" max="14583" width="9.140625" style="54"/>
    <col min="14584" max="14584" width="2.85546875" style="54" customWidth="1"/>
    <col min="14585" max="14585" width="2.7109375" style="54" customWidth="1"/>
    <col min="14586" max="14586" width="47" style="54" customWidth="1"/>
    <col min="14587" max="14587" width="11.7109375" style="54" bestFit="1" customWidth="1"/>
    <col min="14588" max="14588" width="11.85546875" style="54" bestFit="1" customWidth="1"/>
    <col min="14589" max="14590" width="11.7109375" style="54" bestFit="1" customWidth="1"/>
    <col min="14591" max="14592" width="12" style="54" bestFit="1" customWidth="1"/>
    <col min="14593" max="14595" width="11.7109375" style="54" bestFit="1" customWidth="1"/>
    <col min="14596" max="14596" width="12.5703125" style="54" bestFit="1" customWidth="1"/>
    <col min="14597" max="14598" width="11.7109375" style="54" bestFit="1" customWidth="1"/>
    <col min="14599" max="14599" width="12.7109375" style="54" bestFit="1" customWidth="1"/>
    <col min="14600" max="14602" width="0" style="54" hidden="1" customWidth="1"/>
    <col min="14603" max="14603" width="2" style="54" bestFit="1" customWidth="1"/>
    <col min="14604" max="14604" width="10.140625" style="54" bestFit="1" customWidth="1"/>
    <col min="14605" max="14839" width="9.140625" style="54"/>
    <col min="14840" max="14840" width="2.85546875" style="54" customWidth="1"/>
    <col min="14841" max="14841" width="2.7109375" style="54" customWidth="1"/>
    <col min="14842" max="14842" width="47" style="54" customWidth="1"/>
    <col min="14843" max="14843" width="11.7109375" style="54" bestFit="1" customWidth="1"/>
    <col min="14844" max="14844" width="11.85546875" style="54" bestFit="1" customWidth="1"/>
    <col min="14845" max="14846" width="11.7109375" style="54" bestFit="1" customWidth="1"/>
    <col min="14847" max="14848" width="12" style="54" bestFit="1" customWidth="1"/>
    <col min="14849" max="14851" width="11.7109375" style="54" bestFit="1" customWidth="1"/>
    <col min="14852" max="14852" width="12.5703125" style="54" bestFit="1" customWidth="1"/>
    <col min="14853" max="14854" width="11.7109375" style="54" bestFit="1" customWidth="1"/>
    <col min="14855" max="14855" width="12.7109375" style="54" bestFit="1" customWidth="1"/>
    <col min="14856" max="14858" width="0" style="54" hidden="1" customWidth="1"/>
    <col min="14859" max="14859" width="2" style="54" bestFit="1" customWidth="1"/>
    <col min="14860" max="14860" width="10.140625" style="54" bestFit="1" customWidth="1"/>
    <col min="14861" max="15095" width="9.140625" style="54"/>
    <col min="15096" max="15096" width="2.85546875" style="54" customWidth="1"/>
    <col min="15097" max="15097" width="2.7109375" style="54" customWidth="1"/>
    <col min="15098" max="15098" width="47" style="54" customWidth="1"/>
    <col min="15099" max="15099" width="11.7109375" style="54" bestFit="1" customWidth="1"/>
    <col min="15100" max="15100" width="11.85546875" style="54" bestFit="1" customWidth="1"/>
    <col min="15101" max="15102" width="11.7109375" style="54" bestFit="1" customWidth="1"/>
    <col min="15103" max="15104" width="12" style="54" bestFit="1" customWidth="1"/>
    <col min="15105" max="15107" width="11.7109375" style="54" bestFit="1" customWidth="1"/>
    <col min="15108" max="15108" width="12.5703125" style="54" bestFit="1" customWidth="1"/>
    <col min="15109" max="15110" width="11.7109375" style="54" bestFit="1" customWidth="1"/>
    <col min="15111" max="15111" width="12.7109375" style="54" bestFit="1" customWidth="1"/>
    <col min="15112" max="15114" width="0" style="54" hidden="1" customWidth="1"/>
    <col min="15115" max="15115" width="2" style="54" bestFit="1" customWidth="1"/>
    <col min="15116" max="15116" width="10.140625" style="54" bestFit="1" customWidth="1"/>
    <col min="15117" max="15351" width="9.140625" style="54"/>
    <col min="15352" max="15352" width="2.85546875" style="54" customWidth="1"/>
    <col min="15353" max="15353" width="2.7109375" style="54" customWidth="1"/>
    <col min="15354" max="15354" width="47" style="54" customWidth="1"/>
    <col min="15355" max="15355" width="11.7109375" style="54" bestFit="1" customWidth="1"/>
    <col min="15356" max="15356" width="11.85546875" style="54" bestFit="1" customWidth="1"/>
    <col min="15357" max="15358" width="11.7109375" style="54" bestFit="1" customWidth="1"/>
    <col min="15359" max="15360" width="12" style="54" bestFit="1" customWidth="1"/>
    <col min="15361" max="15363" width="11.7109375" style="54" bestFit="1" customWidth="1"/>
    <col min="15364" max="15364" width="12.5703125" style="54" bestFit="1" customWidth="1"/>
    <col min="15365" max="15366" width="11.7109375" style="54" bestFit="1" customWidth="1"/>
    <col min="15367" max="15367" width="12.7109375" style="54" bestFit="1" customWidth="1"/>
    <col min="15368" max="15370" width="0" style="54" hidden="1" customWidth="1"/>
    <col min="15371" max="15371" width="2" style="54" bestFit="1" customWidth="1"/>
    <col min="15372" max="15372" width="10.140625" style="54" bestFit="1" customWidth="1"/>
    <col min="15373" max="15607" width="9.140625" style="54"/>
    <col min="15608" max="15608" width="2.85546875" style="54" customWidth="1"/>
    <col min="15609" max="15609" width="2.7109375" style="54" customWidth="1"/>
    <col min="15610" max="15610" width="47" style="54" customWidth="1"/>
    <col min="15611" max="15611" width="11.7109375" style="54" bestFit="1" customWidth="1"/>
    <col min="15612" max="15612" width="11.85546875" style="54" bestFit="1" customWidth="1"/>
    <col min="15613" max="15614" width="11.7109375" style="54" bestFit="1" customWidth="1"/>
    <col min="15615" max="15616" width="12" style="54" bestFit="1" customWidth="1"/>
    <col min="15617" max="15619" width="11.7109375" style="54" bestFit="1" customWidth="1"/>
    <col min="15620" max="15620" width="12.5703125" style="54" bestFit="1" customWidth="1"/>
    <col min="15621" max="15622" width="11.7109375" style="54" bestFit="1" customWidth="1"/>
    <col min="15623" max="15623" width="12.7109375" style="54" bestFit="1" customWidth="1"/>
    <col min="15624" max="15626" width="0" style="54" hidden="1" customWidth="1"/>
    <col min="15627" max="15627" width="2" style="54" bestFit="1" customWidth="1"/>
    <col min="15628" max="15628" width="10.140625" style="54" bestFit="1" customWidth="1"/>
    <col min="15629" max="15863" width="9.140625" style="54"/>
    <col min="15864" max="15864" width="2.85546875" style="54" customWidth="1"/>
    <col min="15865" max="15865" width="2.7109375" style="54" customWidth="1"/>
    <col min="15866" max="15866" width="47" style="54" customWidth="1"/>
    <col min="15867" max="15867" width="11.7109375" style="54" bestFit="1" customWidth="1"/>
    <col min="15868" max="15868" width="11.85546875" style="54" bestFit="1" customWidth="1"/>
    <col min="15869" max="15870" width="11.7109375" style="54" bestFit="1" customWidth="1"/>
    <col min="15871" max="15872" width="12" style="54" bestFit="1" customWidth="1"/>
    <col min="15873" max="15875" width="11.7109375" style="54" bestFit="1" customWidth="1"/>
    <col min="15876" max="15876" width="12.5703125" style="54" bestFit="1" customWidth="1"/>
    <col min="15877" max="15878" width="11.7109375" style="54" bestFit="1" customWidth="1"/>
    <col min="15879" max="15879" width="12.7109375" style="54" bestFit="1" customWidth="1"/>
    <col min="15880" max="15882" width="0" style="54" hidden="1" customWidth="1"/>
    <col min="15883" max="15883" width="2" style="54" bestFit="1" customWidth="1"/>
    <col min="15884" max="15884" width="10.140625" style="54" bestFit="1" customWidth="1"/>
    <col min="15885" max="16119" width="9.140625" style="54"/>
    <col min="16120" max="16120" width="2.85546875" style="54" customWidth="1"/>
    <col min="16121" max="16121" width="2.7109375" style="54" customWidth="1"/>
    <col min="16122" max="16122" width="47" style="54" customWidth="1"/>
    <col min="16123" max="16123" width="11.7109375" style="54" bestFit="1" customWidth="1"/>
    <col min="16124" max="16124" width="11.85546875" style="54" bestFit="1" customWidth="1"/>
    <col min="16125" max="16126" width="11.7109375" style="54" bestFit="1" customWidth="1"/>
    <col min="16127" max="16128" width="12" style="54" bestFit="1" customWidth="1"/>
    <col min="16129" max="16131" width="11.7109375" style="54" bestFit="1" customWidth="1"/>
    <col min="16132" max="16132" width="12.5703125" style="54" bestFit="1" customWidth="1"/>
    <col min="16133" max="16134" width="11.7109375" style="54" bestFit="1" customWidth="1"/>
    <col min="16135" max="16135" width="12.7109375" style="54" bestFit="1" customWidth="1"/>
    <col min="16136" max="16138" width="0" style="54" hidden="1" customWidth="1"/>
    <col min="16139" max="16139" width="2" style="54" bestFit="1" customWidth="1"/>
    <col min="16140" max="16140" width="10.140625" style="54" bestFit="1" customWidth="1"/>
    <col min="16141" max="16384" width="9.140625" style="54"/>
  </cols>
  <sheetData>
    <row r="1" spans="2:12" x14ac:dyDescent="0.2">
      <c r="D1" s="55"/>
      <c r="E1" s="55"/>
      <c r="F1" s="55"/>
      <c r="H1" s="56" t="s">
        <v>417</v>
      </c>
    </row>
    <row r="2" spans="2:12" x14ac:dyDescent="0.2">
      <c r="D2" s="70"/>
      <c r="E2" s="70"/>
      <c r="F2" s="70"/>
      <c r="G2" s="56"/>
      <c r="H2" s="56"/>
    </row>
    <row r="3" spans="2:12" x14ac:dyDescent="0.2">
      <c r="D3" s="70"/>
      <c r="E3" s="55"/>
      <c r="F3" s="55"/>
      <c r="G3" s="56" t="s">
        <v>465</v>
      </c>
      <c r="H3" s="56"/>
    </row>
    <row r="4" spans="2:12" s="56" customFormat="1" x14ac:dyDescent="0.2">
      <c r="B4" s="57"/>
      <c r="C4" s="122"/>
      <c r="D4" s="56" t="s">
        <v>418</v>
      </c>
      <c r="E4" s="56" t="s">
        <v>419</v>
      </c>
      <c r="F4" s="56" t="s">
        <v>420</v>
      </c>
      <c r="G4" s="56" t="s">
        <v>840</v>
      </c>
      <c r="H4" s="56" t="s">
        <v>421</v>
      </c>
      <c r="I4" s="56" t="s">
        <v>422</v>
      </c>
      <c r="J4" s="56" t="s">
        <v>423</v>
      </c>
    </row>
    <row r="5" spans="2:12" s="123" customFormat="1" x14ac:dyDescent="0.2">
      <c r="B5" s="58" t="s">
        <v>550</v>
      </c>
      <c r="C5" s="58"/>
      <c r="D5" s="61">
        <f t="shared" ref="D5:F5" si="0">SUM(D7,D27,D47,D69,D89,D111,D129,D149,D161)</f>
        <v>916757.7</v>
      </c>
      <c r="E5" s="61">
        <f t="shared" si="0"/>
        <v>2453111.11</v>
      </c>
      <c r="F5" s="61">
        <f t="shared" si="0"/>
        <v>2701146.5</v>
      </c>
      <c r="G5" s="61">
        <f>G7+G27+G47+G69+G89+G111+G129+G149+G161</f>
        <v>6071015.3100000015</v>
      </c>
      <c r="H5" s="123" t="e">
        <f>H7+H27+#REF!+H69+H89+H111+H129+H149</f>
        <v>#REF!</v>
      </c>
      <c r="I5" s="123" t="e">
        <f>I7+I27+#REF!+I69+I89+I111+I129+I149</f>
        <v>#REF!</v>
      </c>
    </row>
    <row r="6" spans="2:12" hidden="1" x14ac:dyDescent="0.2">
      <c r="D6" s="64"/>
      <c r="E6" s="64"/>
      <c r="F6" s="64"/>
      <c r="G6" s="64"/>
      <c r="H6" s="62"/>
      <c r="I6" s="62"/>
      <c r="J6" s="62"/>
    </row>
    <row r="7" spans="2:12" s="89" customFormat="1" ht="12" x14ac:dyDescent="0.2">
      <c r="B7" s="67" t="s">
        <v>551</v>
      </c>
      <c r="D7" s="69">
        <f t="shared" ref="D7:G7" si="1">SUM(D9:D25)</f>
        <v>382322.97000000003</v>
      </c>
      <c r="E7" s="69">
        <f t="shared" si="1"/>
        <v>1631779.29</v>
      </c>
      <c r="F7" s="69">
        <f t="shared" si="1"/>
        <v>95831.049999999988</v>
      </c>
      <c r="G7" s="69">
        <f t="shared" si="1"/>
        <v>2109933.3100000005</v>
      </c>
      <c r="H7" s="89">
        <f>SUM(H22:H26)</f>
        <v>1517000</v>
      </c>
      <c r="I7" s="89">
        <f>H7-G7</f>
        <v>-592933.31000000052</v>
      </c>
      <c r="J7" s="111">
        <f>I7/H7</f>
        <v>-0.39085913645352705</v>
      </c>
    </row>
    <row r="8" spans="2:12" s="89" customFormat="1" ht="12" hidden="1" x14ac:dyDescent="0.2">
      <c r="B8" s="67"/>
      <c r="D8" s="69"/>
      <c r="E8" s="69"/>
      <c r="F8" s="69"/>
      <c r="G8" s="69"/>
      <c r="J8" s="111"/>
    </row>
    <row r="9" spans="2:12" s="89" customFormat="1" ht="12" x14ac:dyDescent="0.2">
      <c r="B9" s="67"/>
      <c r="C9" s="62" t="s">
        <v>552</v>
      </c>
      <c r="D9" s="73">
        <v>368180.39</v>
      </c>
      <c r="E9" s="73">
        <v>1533119.23</v>
      </c>
      <c r="F9" s="73">
        <v>42555.38</v>
      </c>
      <c r="G9" s="73">
        <f>SUM(D9:F9)</f>
        <v>1943855</v>
      </c>
      <c r="J9" s="111"/>
      <c r="L9" s="69"/>
    </row>
    <row r="10" spans="2:12" s="89" customFormat="1" ht="12" hidden="1" x14ac:dyDescent="0.2">
      <c r="B10" s="67"/>
      <c r="D10" s="69"/>
      <c r="E10" s="69"/>
      <c r="F10" s="69"/>
      <c r="G10" s="73">
        <f>SUM(D10:F10)</f>
        <v>0</v>
      </c>
      <c r="J10" s="111"/>
      <c r="L10" s="69"/>
    </row>
    <row r="11" spans="2:12" s="89" customFormat="1" ht="12" x14ac:dyDescent="0.2">
      <c r="B11" s="67"/>
      <c r="C11" s="62" t="s">
        <v>553</v>
      </c>
      <c r="D11" s="73">
        <v>7304.37</v>
      </c>
      <c r="E11" s="73">
        <v>6511.96</v>
      </c>
      <c r="F11" s="73">
        <v>7162.74</v>
      </c>
      <c r="G11" s="73">
        <f>SUM(D11:F11)</f>
        <v>20979.07</v>
      </c>
      <c r="J11" s="111"/>
      <c r="L11" s="69"/>
    </row>
    <row r="12" spans="2:12" s="89" customFormat="1" ht="12" hidden="1" x14ac:dyDescent="0.2">
      <c r="B12" s="67"/>
      <c r="D12" s="73"/>
      <c r="E12" s="73"/>
      <c r="F12" s="69"/>
      <c r="G12" s="69"/>
      <c r="J12" s="111"/>
      <c r="L12" s="69"/>
    </row>
    <row r="13" spans="2:12" s="89" customFormat="1" ht="12" hidden="1" x14ac:dyDescent="0.2">
      <c r="B13" s="67"/>
      <c r="C13" s="71" t="s">
        <v>554</v>
      </c>
      <c r="D13" s="73"/>
      <c r="E13" s="73"/>
      <c r="F13" s="69"/>
      <c r="G13" s="69"/>
      <c r="J13" s="111"/>
      <c r="L13" s="69"/>
    </row>
    <row r="14" spans="2:12" s="89" customFormat="1" ht="12" hidden="1" x14ac:dyDescent="0.2">
      <c r="B14" s="67"/>
      <c r="C14" s="72"/>
      <c r="D14" s="69"/>
      <c r="E14" s="69"/>
      <c r="F14" s="69"/>
      <c r="G14" s="69"/>
      <c r="J14" s="111"/>
      <c r="L14" s="69"/>
    </row>
    <row r="15" spans="2:12" s="89" customFormat="1" ht="12" x14ac:dyDescent="0.2">
      <c r="B15" s="67"/>
      <c r="C15" s="62" t="s">
        <v>555</v>
      </c>
      <c r="D15" s="73">
        <v>1484.27</v>
      </c>
      <c r="E15" s="73">
        <v>81582.350000000006</v>
      </c>
      <c r="F15" s="73">
        <v>35996.89</v>
      </c>
      <c r="G15" s="73">
        <f>SUM(D15:F15)</f>
        <v>119063.51000000001</v>
      </c>
      <c r="J15" s="111"/>
      <c r="L15" s="69"/>
    </row>
    <row r="16" spans="2:12" s="89" customFormat="1" ht="12" hidden="1" x14ac:dyDescent="0.2">
      <c r="B16" s="67"/>
      <c r="D16" s="69"/>
      <c r="E16" s="69"/>
      <c r="F16" s="69"/>
      <c r="G16" s="69"/>
      <c r="J16" s="111"/>
      <c r="L16" s="69"/>
    </row>
    <row r="17" spans="2:12" s="89" customFormat="1" ht="12" x14ac:dyDescent="0.2">
      <c r="B17" s="67"/>
      <c r="C17" s="62" t="s">
        <v>556</v>
      </c>
      <c r="D17" s="73">
        <v>5353.94</v>
      </c>
      <c r="E17" s="73">
        <v>9814.51</v>
      </c>
      <c r="F17" s="73">
        <v>10116.040000000001</v>
      </c>
      <c r="G17" s="73">
        <f>SUM(D17:F17)</f>
        <v>25284.49</v>
      </c>
      <c r="J17" s="111"/>
      <c r="L17" s="69"/>
    </row>
    <row r="18" spans="2:12" s="89" customFormat="1" ht="12" hidden="1" x14ac:dyDescent="0.2">
      <c r="B18" s="67"/>
      <c r="D18" s="69"/>
      <c r="E18" s="69"/>
      <c r="F18" s="69"/>
      <c r="G18" s="73">
        <f>SUM(D18:F18)</f>
        <v>0</v>
      </c>
      <c r="J18" s="111"/>
      <c r="L18" s="69"/>
    </row>
    <row r="19" spans="2:12" s="89" customFormat="1" ht="12" x14ac:dyDescent="0.2">
      <c r="B19" s="67"/>
      <c r="C19" s="62" t="s">
        <v>557</v>
      </c>
      <c r="D19" s="64">
        <v>0</v>
      </c>
      <c r="E19" s="64">
        <v>0</v>
      </c>
      <c r="F19" s="64">
        <v>0</v>
      </c>
      <c r="G19" s="73">
        <f>SUM(D19:F19)</f>
        <v>0</v>
      </c>
      <c r="J19" s="111"/>
      <c r="L19" s="69"/>
    </row>
    <row r="20" spans="2:12" s="89" customFormat="1" ht="12" hidden="1" x14ac:dyDescent="0.2">
      <c r="B20" s="67"/>
      <c r="D20" s="92"/>
      <c r="E20" s="92"/>
      <c r="F20" s="92"/>
      <c r="G20" s="73">
        <f>SUM(D20:F20)</f>
        <v>0</v>
      </c>
      <c r="J20" s="111"/>
      <c r="L20" s="69"/>
    </row>
    <row r="21" spans="2:12" s="89" customFormat="1" ht="12" x14ac:dyDescent="0.2">
      <c r="B21" s="67"/>
      <c r="C21" s="62" t="s">
        <v>558</v>
      </c>
      <c r="D21" s="64">
        <v>0</v>
      </c>
      <c r="E21" s="64">
        <v>0</v>
      </c>
      <c r="F21" s="64">
        <v>0</v>
      </c>
      <c r="G21" s="73">
        <f>SUM(D21:F21)</f>
        <v>0</v>
      </c>
      <c r="J21" s="111"/>
      <c r="L21" s="69"/>
    </row>
    <row r="22" spans="2:12" s="62" customFormat="1" ht="12" hidden="1" x14ac:dyDescent="0.2">
      <c r="B22" s="53"/>
      <c r="C22" s="89"/>
      <c r="D22" s="92"/>
      <c r="E22" s="92"/>
      <c r="F22" s="92"/>
      <c r="G22" s="69"/>
      <c r="H22" s="87">
        <v>29000</v>
      </c>
      <c r="I22" s="62">
        <f>H22-G23</f>
        <v>28248.76</v>
      </c>
      <c r="J22" s="75">
        <f>I22/H22</f>
        <v>0.97409517241379306</v>
      </c>
      <c r="L22" s="64"/>
    </row>
    <row r="23" spans="2:12" s="62" customFormat="1" ht="11.25" x14ac:dyDescent="0.2">
      <c r="B23" s="53"/>
      <c r="C23" s="62" t="s">
        <v>559</v>
      </c>
      <c r="D23" s="64">
        <v>0</v>
      </c>
      <c r="E23" s="64">
        <v>751.24</v>
      </c>
      <c r="F23" s="64">
        <v>0</v>
      </c>
      <c r="G23" s="73">
        <f>SUM(D23:F23)</f>
        <v>751.24</v>
      </c>
      <c r="H23" s="87"/>
      <c r="J23" s="75"/>
      <c r="L23" s="64"/>
    </row>
    <row r="24" spans="2:12" s="62" customFormat="1" ht="11.25" hidden="1" x14ac:dyDescent="0.2">
      <c r="B24" s="53"/>
      <c r="D24" s="73"/>
      <c r="E24" s="73"/>
      <c r="F24" s="73"/>
      <c r="G24" s="73"/>
      <c r="H24" s="87"/>
      <c r="J24" s="75"/>
      <c r="L24" s="64"/>
    </row>
    <row r="25" spans="2:12" s="62" customFormat="1" ht="11.25" hidden="1" x14ac:dyDescent="0.2">
      <c r="B25" s="53"/>
      <c r="C25" s="71" t="s">
        <v>560</v>
      </c>
      <c r="D25" s="73"/>
      <c r="E25" s="73"/>
      <c r="F25" s="73"/>
      <c r="G25" s="73"/>
      <c r="H25" s="87"/>
      <c r="J25" s="75"/>
      <c r="L25" s="64"/>
    </row>
    <row r="26" spans="2:12" s="62" customFormat="1" ht="11.25" hidden="1" x14ac:dyDescent="0.2">
      <c r="B26" s="53"/>
      <c r="D26" s="73"/>
      <c r="E26" s="73"/>
      <c r="F26" s="73"/>
      <c r="G26" s="73"/>
      <c r="H26" s="87">
        <v>1488000</v>
      </c>
      <c r="I26" s="62">
        <f>H26-G15</f>
        <v>1368936.49</v>
      </c>
      <c r="J26" s="75">
        <f>I26/H26</f>
        <v>0.91998420026881722</v>
      </c>
      <c r="L26" s="64"/>
    </row>
    <row r="27" spans="2:12" s="89" customFormat="1" ht="12" x14ac:dyDescent="0.2">
      <c r="B27" s="67" t="s">
        <v>561</v>
      </c>
      <c r="D27" s="69">
        <f t="shared" ref="D27:G27" si="2">SUM(D29:D45)</f>
        <v>106706.82</v>
      </c>
      <c r="E27" s="69">
        <f t="shared" si="2"/>
        <v>18783.240000000002</v>
      </c>
      <c r="F27" s="69">
        <f t="shared" si="2"/>
        <v>256287.18</v>
      </c>
      <c r="G27" s="69">
        <f t="shared" si="2"/>
        <v>381777.24</v>
      </c>
      <c r="H27" s="89">
        <v>588000</v>
      </c>
      <c r="I27" s="89">
        <f>H27-G27</f>
        <v>206222.76</v>
      </c>
      <c r="J27" s="111">
        <f>I27/H27</f>
        <v>0.35071897959183673</v>
      </c>
      <c r="L27" s="69"/>
    </row>
    <row r="28" spans="2:12" s="62" customFormat="1" ht="11.25" hidden="1" x14ac:dyDescent="0.2">
      <c r="B28" s="53"/>
      <c r="D28" s="73"/>
      <c r="E28" s="73"/>
      <c r="F28" s="73"/>
      <c r="G28" s="73"/>
      <c r="H28" s="87"/>
      <c r="J28" s="75"/>
      <c r="L28" s="64"/>
    </row>
    <row r="29" spans="2:12" s="62" customFormat="1" ht="11.25" hidden="1" x14ac:dyDescent="0.2">
      <c r="B29" s="53"/>
      <c r="C29" s="71" t="s">
        <v>562</v>
      </c>
      <c r="D29" s="73"/>
      <c r="E29" s="73"/>
      <c r="F29" s="73"/>
      <c r="G29" s="73"/>
      <c r="H29" s="87"/>
      <c r="J29" s="75"/>
      <c r="L29" s="64"/>
    </row>
    <row r="30" spans="2:12" s="62" customFormat="1" ht="11.25" hidden="1" x14ac:dyDescent="0.2">
      <c r="B30" s="53"/>
      <c r="D30" s="73"/>
      <c r="E30" s="73"/>
      <c r="F30" s="73"/>
      <c r="G30" s="73"/>
      <c r="H30" s="87"/>
      <c r="J30" s="75"/>
      <c r="L30" s="64"/>
    </row>
    <row r="31" spans="2:12" s="62" customFormat="1" ht="11.25" x14ac:dyDescent="0.2">
      <c r="B31" s="53"/>
      <c r="C31" s="62" t="s">
        <v>563</v>
      </c>
      <c r="D31" s="73">
        <v>0</v>
      </c>
      <c r="E31" s="73">
        <v>5362.39</v>
      </c>
      <c r="F31" s="73">
        <v>29856.61</v>
      </c>
      <c r="G31" s="73">
        <f t="shared" ref="G31:G45" si="3">SUM(D31:F31)</f>
        <v>35219</v>
      </c>
      <c r="H31" s="87"/>
      <c r="J31" s="75"/>
      <c r="L31" s="64"/>
    </row>
    <row r="32" spans="2:12" s="62" customFormat="1" ht="11.25" hidden="1" x14ac:dyDescent="0.2">
      <c r="B32" s="53"/>
      <c r="D32" s="73"/>
      <c r="E32" s="73"/>
      <c r="F32" s="73"/>
      <c r="G32" s="73">
        <f t="shared" si="3"/>
        <v>0</v>
      </c>
      <c r="H32" s="87"/>
      <c r="J32" s="75"/>
      <c r="L32" s="64"/>
    </row>
    <row r="33" spans="2:12" s="62" customFormat="1" ht="11.25" x14ac:dyDescent="0.2">
      <c r="B33" s="53"/>
      <c r="C33" s="62" t="s">
        <v>564</v>
      </c>
      <c r="D33" s="73">
        <v>0</v>
      </c>
      <c r="E33" s="73">
        <v>0</v>
      </c>
      <c r="F33" s="73">
        <v>0</v>
      </c>
      <c r="G33" s="73">
        <f t="shared" si="3"/>
        <v>0</v>
      </c>
      <c r="H33" s="87">
        <v>588000</v>
      </c>
      <c r="I33" s="62">
        <f>H33-G33</f>
        <v>588000</v>
      </c>
      <c r="J33" s="75">
        <f>I33/H33</f>
        <v>1</v>
      </c>
      <c r="L33" s="64"/>
    </row>
    <row r="34" spans="2:12" hidden="1" x14ac:dyDescent="0.2">
      <c r="D34" s="64"/>
      <c r="E34" s="64"/>
      <c r="F34" s="64"/>
      <c r="G34" s="73">
        <f t="shared" si="3"/>
        <v>0</v>
      </c>
      <c r="H34" s="62"/>
      <c r="I34" s="62"/>
      <c r="J34" s="62"/>
      <c r="L34" s="86"/>
    </row>
    <row r="35" spans="2:12" hidden="1" x14ac:dyDescent="0.2">
      <c r="C35" s="71" t="s">
        <v>565</v>
      </c>
      <c r="D35" s="64"/>
      <c r="E35" s="64"/>
      <c r="F35" s="64"/>
      <c r="G35" s="73">
        <f t="shared" si="3"/>
        <v>0</v>
      </c>
      <c r="H35" s="62"/>
      <c r="I35" s="62"/>
      <c r="J35" s="62"/>
      <c r="L35" s="86"/>
    </row>
    <row r="36" spans="2:12" hidden="1" x14ac:dyDescent="0.2">
      <c r="D36" s="64"/>
      <c r="E36" s="64"/>
      <c r="F36" s="64"/>
      <c r="G36" s="73">
        <f t="shared" si="3"/>
        <v>0</v>
      </c>
      <c r="H36" s="62"/>
      <c r="I36" s="62"/>
      <c r="J36" s="62"/>
      <c r="L36" s="86"/>
    </row>
    <row r="37" spans="2:12" x14ac:dyDescent="0.2">
      <c r="C37" s="62" t="s">
        <v>566</v>
      </c>
      <c r="D37" s="64">
        <v>0</v>
      </c>
      <c r="E37" s="64">
        <v>0</v>
      </c>
      <c r="F37" s="64">
        <v>0</v>
      </c>
      <c r="G37" s="73">
        <f t="shared" si="3"/>
        <v>0</v>
      </c>
      <c r="H37" s="62"/>
      <c r="I37" s="62"/>
      <c r="J37" s="62"/>
      <c r="L37" s="86"/>
    </row>
    <row r="38" spans="2:12" hidden="1" x14ac:dyDescent="0.2">
      <c r="D38" s="64"/>
      <c r="E38" s="64"/>
      <c r="F38" s="64"/>
      <c r="G38" s="73">
        <f t="shared" si="3"/>
        <v>0</v>
      </c>
      <c r="H38" s="62"/>
      <c r="I38" s="62"/>
      <c r="J38" s="62"/>
      <c r="L38" s="86"/>
    </row>
    <row r="39" spans="2:12" x14ac:dyDescent="0.2">
      <c r="C39" s="62" t="s">
        <v>567</v>
      </c>
      <c r="D39" s="64">
        <v>0</v>
      </c>
      <c r="E39" s="64">
        <v>0</v>
      </c>
      <c r="F39" s="64">
        <v>0</v>
      </c>
      <c r="G39" s="73">
        <f t="shared" si="3"/>
        <v>0</v>
      </c>
      <c r="H39" s="62"/>
      <c r="I39" s="62"/>
      <c r="J39" s="62"/>
      <c r="L39" s="86"/>
    </row>
    <row r="40" spans="2:12" hidden="1" x14ac:dyDescent="0.2">
      <c r="D40" s="64"/>
      <c r="E40" s="64"/>
      <c r="F40" s="64"/>
      <c r="G40" s="73">
        <f t="shared" si="3"/>
        <v>0</v>
      </c>
      <c r="H40" s="62"/>
      <c r="I40" s="62"/>
      <c r="J40" s="62"/>
      <c r="L40" s="86"/>
    </row>
    <row r="41" spans="2:12" hidden="1" x14ac:dyDescent="0.2">
      <c r="C41" s="71" t="s">
        <v>568</v>
      </c>
      <c r="D41" s="64"/>
      <c r="E41" s="64"/>
      <c r="F41" s="64"/>
      <c r="G41" s="73">
        <f t="shared" si="3"/>
        <v>0</v>
      </c>
      <c r="H41" s="62"/>
      <c r="I41" s="62"/>
      <c r="J41" s="62"/>
      <c r="L41" s="86"/>
    </row>
    <row r="42" spans="2:12" hidden="1" x14ac:dyDescent="0.2">
      <c r="D42" s="64"/>
      <c r="E42" s="64"/>
      <c r="F42" s="64"/>
      <c r="G42" s="73">
        <f t="shared" si="3"/>
        <v>0</v>
      </c>
      <c r="H42" s="62"/>
      <c r="I42" s="62"/>
      <c r="J42" s="62"/>
      <c r="L42" s="86"/>
    </row>
    <row r="43" spans="2:12" hidden="1" x14ac:dyDescent="0.2">
      <c r="C43" s="71" t="s">
        <v>569</v>
      </c>
      <c r="D43" s="64"/>
      <c r="E43" s="64"/>
      <c r="F43" s="64"/>
      <c r="G43" s="73">
        <f t="shared" si="3"/>
        <v>0</v>
      </c>
      <c r="H43" s="62"/>
      <c r="I43" s="62"/>
      <c r="J43" s="62"/>
      <c r="L43" s="86"/>
    </row>
    <row r="44" spans="2:12" hidden="1" x14ac:dyDescent="0.2">
      <c r="D44" s="64"/>
      <c r="E44" s="64"/>
      <c r="F44" s="64"/>
      <c r="G44" s="73">
        <f t="shared" si="3"/>
        <v>0</v>
      </c>
      <c r="H44" s="62"/>
      <c r="I44" s="62"/>
      <c r="J44" s="62"/>
      <c r="L44" s="86"/>
    </row>
    <row r="45" spans="2:12" x14ac:dyDescent="0.2">
      <c r="C45" s="62" t="s">
        <v>570</v>
      </c>
      <c r="D45" s="64">
        <v>106706.82</v>
      </c>
      <c r="E45" s="64">
        <v>13420.85</v>
      </c>
      <c r="F45" s="64">
        <v>226430.57</v>
      </c>
      <c r="G45" s="73">
        <f t="shared" si="3"/>
        <v>346558.24</v>
      </c>
      <c r="H45" s="62"/>
      <c r="I45" s="62"/>
      <c r="J45" s="62"/>
      <c r="L45" s="86"/>
    </row>
    <row r="46" spans="2:12" hidden="1" x14ac:dyDescent="0.2">
      <c r="D46" s="64"/>
      <c r="E46" s="64"/>
      <c r="F46" s="64"/>
      <c r="G46" s="64"/>
      <c r="H46" s="62"/>
      <c r="I46" s="62"/>
      <c r="J46" s="62"/>
      <c r="L46" s="86"/>
    </row>
    <row r="47" spans="2:12" x14ac:dyDescent="0.2">
      <c r="B47" s="67" t="s">
        <v>571</v>
      </c>
      <c r="C47" s="89"/>
      <c r="D47" s="124">
        <f t="shared" ref="D47:G47" si="4">SUM(D50:D67)</f>
        <v>67717.460000000006</v>
      </c>
      <c r="E47" s="124">
        <f t="shared" si="4"/>
        <v>0</v>
      </c>
      <c r="F47" s="124">
        <f t="shared" si="4"/>
        <v>45767.39</v>
      </c>
      <c r="G47" s="124">
        <f t="shared" si="4"/>
        <v>113484.85</v>
      </c>
      <c r="H47" s="62"/>
      <c r="I47" s="62"/>
      <c r="J47" s="62"/>
      <c r="L47" s="86"/>
    </row>
    <row r="48" spans="2:12" x14ac:dyDescent="0.2">
      <c r="B48" s="67" t="s">
        <v>572</v>
      </c>
      <c r="C48" s="89"/>
      <c r="D48" s="64"/>
      <c r="E48" s="64"/>
      <c r="F48" s="64"/>
      <c r="G48" s="64"/>
      <c r="H48" s="62"/>
      <c r="I48" s="62"/>
      <c r="J48" s="62"/>
      <c r="L48" s="86"/>
    </row>
    <row r="49" spans="2:12" hidden="1" x14ac:dyDescent="0.2">
      <c r="B49" s="67"/>
      <c r="C49" s="89"/>
      <c r="D49" s="64"/>
      <c r="E49" s="64"/>
      <c r="F49" s="64"/>
      <c r="G49" s="64"/>
      <c r="H49" s="62"/>
      <c r="I49" s="62"/>
      <c r="J49" s="62"/>
      <c r="L49" s="86"/>
    </row>
    <row r="50" spans="2:12" x14ac:dyDescent="0.2">
      <c r="C50" s="62" t="s">
        <v>573</v>
      </c>
      <c r="D50" s="64">
        <v>63479.19</v>
      </c>
      <c r="E50" s="64">
        <v>0</v>
      </c>
      <c r="F50" s="64">
        <v>45767.39</v>
      </c>
      <c r="G50" s="64">
        <f>SUM(D50:F50)</f>
        <v>109246.58</v>
      </c>
      <c r="H50" s="62"/>
      <c r="I50" s="62"/>
      <c r="J50" s="62"/>
      <c r="L50" s="86"/>
    </row>
    <row r="51" spans="2:12" hidden="1" x14ac:dyDescent="0.2">
      <c r="D51" s="64"/>
      <c r="E51" s="64"/>
      <c r="F51" s="64"/>
      <c r="G51" s="64"/>
      <c r="H51" s="62"/>
      <c r="I51" s="62"/>
      <c r="J51" s="62"/>
      <c r="L51" s="86"/>
    </row>
    <row r="52" spans="2:12" x14ac:dyDescent="0.2">
      <c r="C52" s="62" t="s">
        <v>574</v>
      </c>
      <c r="D52" s="64">
        <v>0</v>
      </c>
      <c r="E52" s="64">
        <v>0</v>
      </c>
      <c r="F52" s="64">
        <v>0</v>
      </c>
      <c r="G52" s="64">
        <f>SUM(D52:F52)</f>
        <v>0</v>
      </c>
      <c r="H52" s="62"/>
      <c r="I52" s="62"/>
      <c r="J52" s="62"/>
      <c r="L52" s="86"/>
    </row>
    <row r="53" spans="2:12" hidden="1" x14ac:dyDescent="0.2">
      <c r="D53" s="64"/>
      <c r="E53" s="64"/>
      <c r="F53" s="64"/>
      <c r="G53" s="64">
        <f>SUM(D53:F53)</f>
        <v>0</v>
      </c>
      <c r="H53" s="62"/>
      <c r="I53" s="62"/>
      <c r="J53" s="62"/>
      <c r="L53" s="86"/>
    </row>
    <row r="54" spans="2:12" x14ac:dyDescent="0.2">
      <c r="C54" s="62" t="s">
        <v>575</v>
      </c>
      <c r="D54" s="64">
        <v>0</v>
      </c>
      <c r="E54" s="64">
        <v>0</v>
      </c>
      <c r="F54" s="64">
        <v>0</v>
      </c>
      <c r="G54" s="64">
        <f>SUM(D54:F54)</f>
        <v>0</v>
      </c>
      <c r="H54" s="62"/>
      <c r="I54" s="62"/>
      <c r="J54" s="62"/>
      <c r="L54" s="86"/>
    </row>
    <row r="55" spans="2:12" x14ac:dyDescent="0.2">
      <c r="C55" s="62" t="s">
        <v>576</v>
      </c>
      <c r="D55" s="64"/>
      <c r="E55" s="64"/>
      <c r="F55" s="64"/>
      <c r="G55" s="64"/>
      <c r="H55" s="62"/>
      <c r="I55" s="62"/>
      <c r="J55" s="62"/>
      <c r="L55" s="86"/>
    </row>
    <row r="56" spans="2:12" hidden="1" x14ac:dyDescent="0.2">
      <c r="D56" s="64"/>
      <c r="E56" s="64"/>
      <c r="F56" s="64"/>
      <c r="G56" s="64">
        <f t="shared" ref="G56:G67" si="5">SUM(D56:F56)</f>
        <v>0</v>
      </c>
      <c r="H56" s="62"/>
      <c r="I56" s="62"/>
      <c r="J56" s="62"/>
      <c r="L56" s="86"/>
    </row>
    <row r="57" spans="2:12" x14ac:dyDescent="0.2">
      <c r="C57" s="62" t="s">
        <v>577</v>
      </c>
      <c r="D57" s="64">
        <v>0</v>
      </c>
      <c r="E57" s="64">
        <v>0</v>
      </c>
      <c r="F57" s="64">
        <v>0</v>
      </c>
      <c r="G57" s="64">
        <f t="shared" si="5"/>
        <v>0</v>
      </c>
      <c r="H57" s="62"/>
      <c r="I57" s="62"/>
      <c r="J57" s="62"/>
      <c r="L57" s="86"/>
    </row>
    <row r="58" spans="2:12" hidden="1" x14ac:dyDescent="0.2">
      <c r="D58" s="64"/>
      <c r="E58" s="64"/>
      <c r="F58" s="64"/>
      <c r="G58" s="64">
        <f t="shared" si="5"/>
        <v>0</v>
      </c>
      <c r="H58" s="62"/>
      <c r="I58" s="62"/>
      <c r="J58" s="62"/>
      <c r="L58" s="86"/>
    </row>
    <row r="59" spans="2:12" hidden="1" x14ac:dyDescent="0.2">
      <c r="C59" s="71" t="s">
        <v>578</v>
      </c>
      <c r="D59" s="64"/>
      <c r="E59" s="64"/>
      <c r="F59" s="64"/>
      <c r="G59" s="64">
        <f t="shared" si="5"/>
        <v>0</v>
      </c>
      <c r="H59" s="62"/>
      <c r="I59" s="62"/>
      <c r="J59" s="62"/>
      <c r="L59" s="86"/>
    </row>
    <row r="60" spans="2:12" hidden="1" x14ac:dyDescent="0.2">
      <c r="D60" s="64"/>
      <c r="E60" s="64"/>
      <c r="F60" s="64"/>
      <c r="G60" s="64">
        <f t="shared" si="5"/>
        <v>0</v>
      </c>
      <c r="H60" s="62"/>
      <c r="I60" s="62"/>
      <c r="J60" s="62"/>
      <c r="L60" s="86"/>
    </row>
    <row r="61" spans="2:12" x14ac:dyDescent="0.2">
      <c r="C61" s="62" t="s">
        <v>579</v>
      </c>
      <c r="D61" s="64">
        <v>4238.2700000000004</v>
      </c>
      <c r="E61" s="64">
        <v>0</v>
      </c>
      <c r="F61" s="64">
        <v>0</v>
      </c>
      <c r="G61" s="64">
        <f t="shared" si="5"/>
        <v>4238.2700000000004</v>
      </c>
      <c r="H61" s="62"/>
      <c r="I61" s="62"/>
      <c r="J61" s="62"/>
      <c r="L61" s="86"/>
    </row>
    <row r="62" spans="2:12" hidden="1" x14ac:dyDescent="0.2">
      <c r="D62" s="64"/>
      <c r="E62" s="64"/>
      <c r="F62" s="64"/>
      <c r="G62" s="64">
        <f t="shared" si="5"/>
        <v>0</v>
      </c>
      <c r="H62" s="62"/>
      <c r="I62" s="62"/>
      <c r="J62" s="62"/>
      <c r="L62" s="86"/>
    </row>
    <row r="63" spans="2:12" hidden="1" x14ac:dyDescent="0.2">
      <c r="C63" s="71" t="s">
        <v>580</v>
      </c>
      <c r="D63" s="64"/>
      <c r="E63" s="64"/>
      <c r="F63" s="64"/>
      <c r="G63" s="64">
        <f t="shared" si="5"/>
        <v>0</v>
      </c>
      <c r="H63" s="62"/>
      <c r="I63" s="62"/>
      <c r="J63" s="62"/>
      <c r="L63" s="86"/>
    </row>
    <row r="64" spans="2:12" hidden="1" x14ac:dyDescent="0.2">
      <c r="D64" s="64"/>
      <c r="E64" s="64"/>
      <c r="F64" s="64"/>
      <c r="G64" s="64">
        <f t="shared" si="5"/>
        <v>0</v>
      </c>
      <c r="H64" s="62"/>
      <c r="I64" s="62"/>
      <c r="J64" s="62"/>
      <c r="L64" s="86"/>
    </row>
    <row r="65" spans="2:12" hidden="1" x14ac:dyDescent="0.2">
      <c r="C65" s="71" t="s">
        <v>581</v>
      </c>
      <c r="D65" s="64"/>
      <c r="E65" s="64"/>
      <c r="F65" s="64"/>
      <c r="G65" s="64">
        <f t="shared" si="5"/>
        <v>0</v>
      </c>
      <c r="H65" s="62"/>
      <c r="I65" s="62"/>
      <c r="J65" s="62"/>
      <c r="L65" s="86"/>
    </row>
    <row r="66" spans="2:12" hidden="1" x14ac:dyDescent="0.2">
      <c r="D66" s="64"/>
      <c r="E66" s="64"/>
      <c r="F66" s="64"/>
      <c r="G66" s="64">
        <f t="shared" si="5"/>
        <v>0</v>
      </c>
      <c r="H66" s="62"/>
      <c r="I66" s="62"/>
      <c r="J66" s="62"/>
      <c r="L66" s="86"/>
    </row>
    <row r="67" spans="2:12" x14ac:dyDescent="0.2">
      <c r="C67" s="62" t="s">
        <v>582</v>
      </c>
      <c r="D67" s="64">
        <v>0</v>
      </c>
      <c r="E67" s="64">
        <v>0</v>
      </c>
      <c r="F67" s="64">
        <v>0</v>
      </c>
      <c r="G67" s="64">
        <f t="shared" si="5"/>
        <v>0</v>
      </c>
      <c r="H67" s="62"/>
      <c r="I67" s="62"/>
      <c r="J67" s="62"/>
      <c r="L67" s="86"/>
    </row>
    <row r="68" spans="2:12" hidden="1" x14ac:dyDescent="0.2">
      <c r="D68" s="64"/>
      <c r="E68" s="64"/>
      <c r="F68" s="64"/>
      <c r="G68" s="64"/>
      <c r="H68" s="62"/>
      <c r="I68" s="62"/>
      <c r="J68" s="62"/>
      <c r="L68" s="86"/>
    </row>
    <row r="69" spans="2:12" s="89" customFormat="1" ht="12" x14ac:dyDescent="0.2">
      <c r="B69" s="67" t="s">
        <v>583</v>
      </c>
      <c r="D69" s="69">
        <f t="shared" ref="D69:G69" si="6">SUM(D71:D87)</f>
        <v>41659.340000000004</v>
      </c>
      <c r="E69" s="69">
        <f t="shared" si="6"/>
        <v>49242.62</v>
      </c>
      <c r="F69" s="69">
        <f t="shared" si="6"/>
        <v>118940.44</v>
      </c>
      <c r="G69" s="69">
        <f t="shared" si="6"/>
        <v>209842.4</v>
      </c>
      <c r="H69" s="89">
        <v>5304000</v>
      </c>
      <c r="I69" s="89">
        <f>H69-G69</f>
        <v>5094157.5999999996</v>
      </c>
      <c r="J69" s="111">
        <f>I69/H69</f>
        <v>0.96043695324283551</v>
      </c>
      <c r="L69" s="69"/>
    </row>
    <row r="70" spans="2:12" s="89" customFormat="1" ht="12" hidden="1" x14ac:dyDescent="0.2">
      <c r="B70" s="67"/>
      <c r="D70" s="69"/>
      <c r="E70" s="69"/>
      <c r="F70" s="69"/>
      <c r="G70" s="69"/>
      <c r="J70" s="111"/>
      <c r="L70" s="69"/>
    </row>
    <row r="71" spans="2:12" s="89" customFormat="1" ht="12" x14ac:dyDescent="0.2">
      <c r="B71" s="67"/>
      <c r="C71" s="62" t="s">
        <v>584</v>
      </c>
      <c r="D71" s="73">
        <v>40239.29</v>
      </c>
      <c r="E71" s="73">
        <v>43475.08</v>
      </c>
      <c r="F71" s="73">
        <v>93496.55</v>
      </c>
      <c r="G71" s="73">
        <f t="shared" ref="G71:G77" si="7">SUM(D71:F71)</f>
        <v>177210.91999999998</v>
      </c>
      <c r="J71" s="111"/>
      <c r="L71" s="69"/>
    </row>
    <row r="72" spans="2:12" s="89" customFormat="1" ht="12" hidden="1" x14ac:dyDescent="0.2">
      <c r="B72" s="67"/>
      <c r="D72" s="69"/>
      <c r="E72" s="69"/>
      <c r="F72" s="69"/>
      <c r="G72" s="73">
        <f t="shared" si="7"/>
        <v>0</v>
      </c>
      <c r="J72" s="111"/>
      <c r="L72" s="69"/>
    </row>
    <row r="73" spans="2:12" s="89" customFormat="1" ht="12" hidden="1" x14ac:dyDescent="0.2">
      <c r="B73" s="67"/>
      <c r="C73" s="71" t="s">
        <v>585</v>
      </c>
      <c r="D73" s="69"/>
      <c r="E73" s="69"/>
      <c r="F73" s="69"/>
      <c r="G73" s="73">
        <f t="shared" si="7"/>
        <v>0</v>
      </c>
      <c r="J73" s="111"/>
      <c r="L73" s="69"/>
    </row>
    <row r="74" spans="2:12" s="89" customFormat="1" ht="12" hidden="1" x14ac:dyDescent="0.2">
      <c r="B74" s="67"/>
      <c r="D74" s="69"/>
      <c r="E74" s="69"/>
      <c r="F74" s="69"/>
      <c r="G74" s="73">
        <f t="shared" si="7"/>
        <v>0</v>
      </c>
      <c r="J74" s="111"/>
      <c r="L74" s="69"/>
    </row>
    <row r="75" spans="2:12" s="89" customFormat="1" ht="12" hidden="1" x14ac:dyDescent="0.2">
      <c r="B75" s="67"/>
      <c r="C75" s="71" t="s">
        <v>586</v>
      </c>
      <c r="D75" s="69"/>
      <c r="E75" s="69"/>
      <c r="F75" s="69"/>
      <c r="G75" s="73">
        <f t="shared" si="7"/>
        <v>0</v>
      </c>
      <c r="J75" s="111"/>
      <c r="L75" s="69"/>
    </row>
    <row r="76" spans="2:12" s="89" customFormat="1" ht="12" hidden="1" x14ac:dyDescent="0.2">
      <c r="B76" s="67"/>
      <c r="D76" s="69"/>
      <c r="E76" s="69"/>
      <c r="F76" s="69"/>
      <c r="G76" s="73">
        <f t="shared" si="7"/>
        <v>0</v>
      </c>
      <c r="J76" s="111"/>
      <c r="L76" s="69"/>
    </row>
    <row r="77" spans="2:12" s="89" customFormat="1" ht="12" x14ac:dyDescent="0.2">
      <c r="B77" s="67"/>
      <c r="C77" s="62" t="s">
        <v>587</v>
      </c>
      <c r="D77" s="92">
        <v>0</v>
      </c>
      <c r="E77" s="92">
        <v>0</v>
      </c>
      <c r="F77" s="92">
        <v>0</v>
      </c>
      <c r="G77" s="73">
        <f t="shared" si="7"/>
        <v>0</v>
      </c>
      <c r="J77" s="111"/>
      <c r="L77" s="69"/>
    </row>
    <row r="78" spans="2:12" s="89" customFormat="1" ht="12" hidden="1" x14ac:dyDescent="0.2">
      <c r="B78" s="67"/>
      <c r="D78" s="69"/>
      <c r="E78" s="69"/>
      <c r="F78" s="69"/>
      <c r="G78" s="69"/>
      <c r="J78" s="111"/>
      <c r="L78" s="69"/>
    </row>
    <row r="79" spans="2:12" s="89" customFormat="1" ht="12" x14ac:dyDescent="0.2">
      <c r="B79" s="67"/>
      <c r="C79" s="62" t="s">
        <v>588</v>
      </c>
      <c r="D79" s="73">
        <v>0</v>
      </c>
      <c r="E79" s="73">
        <v>0</v>
      </c>
      <c r="F79" s="73">
        <v>0</v>
      </c>
      <c r="G79" s="73">
        <f t="shared" ref="G79:G85" si="8">SUM(D79:F79)</f>
        <v>0</v>
      </c>
      <c r="J79" s="111"/>
      <c r="L79" s="69"/>
    </row>
    <row r="80" spans="2:12" s="89" customFormat="1" ht="12" hidden="1" x14ac:dyDescent="0.2">
      <c r="B80" s="67"/>
      <c r="D80" s="69"/>
      <c r="E80" s="69"/>
      <c r="F80" s="69"/>
      <c r="G80" s="73">
        <f t="shared" si="8"/>
        <v>0</v>
      </c>
      <c r="J80" s="111"/>
      <c r="L80" s="69"/>
    </row>
    <row r="81" spans="2:12" s="62" customFormat="1" ht="11.25" x14ac:dyDescent="0.2">
      <c r="B81" s="53"/>
      <c r="C81" s="62" t="s">
        <v>589</v>
      </c>
      <c r="D81" s="64">
        <v>0</v>
      </c>
      <c r="E81" s="64">
        <v>0</v>
      </c>
      <c r="F81" s="64">
        <v>0</v>
      </c>
      <c r="G81" s="73">
        <f t="shared" si="8"/>
        <v>0</v>
      </c>
      <c r="H81" s="87"/>
      <c r="J81" s="75"/>
      <c r="L81" s="64"/>
    </row>
    <row r="82" spans="2:12" s="62" customFormat="1" ht="11.25" hidden="1" x14ac:dyDescent="0.2">
      <c r="B82" s="53"/>
      <c r="D82" s="64"/>
      <c r="E82" s="64"/>
      <c r="F82" s="64"/>
      <c r="G82" s="73">
        <f t="shared" si="8"/>
        <v>0</v>
      </c>
      <c r="H82" s="87">
        <v>4974000</v>
      </c>
      <c r="I82" s="62">
        <f>H82-G71</f>
        <v>4796789.08</v>
      </c>
      <c r="J82" s="75">
        <f>I82/H82</f>
        <v>0.96437255327704063</v>
      </c>
      <c r="L82" s="64"/>
    </row>
    <row r="83" spans="2:12" s="62" customFormat="1" ht="11.25" x14ac:dyDescent="0.2">
      <c r="B83" s="53"/>
      <c r="C83" s="62" t="s">
        <v>590</v>
      </c>
      <c r="D83" s="73">
        <v>903.91</v>
      </c>
      <c r="E83" s="73">
        <v>0</v>
      </c>
      <c r="F83" s="73">
        <v>23895.5</v>
      </c>
      <c r="G83" s="73">
        <f t="shared" si="8"/>
        <v>24799.41</v>
      </c>
      <c r="H83" s="87"/>
      <c r="J83" s="75"/>
      <c r="L83" s="64"/>
    </row>
    <row r="84" spans="2:12" s="62" customFormat="1" ht="11.25" hidden="1" x14ac:dyDescent="0.2">
      <c r="B84" s="53"/>
      <c r="D84" s="64"/>
      <c r="E84" s="64"/>
      <c r="F84" s="64"/>
      <c r="G84" s="73">
        <f t="shared" si="8"/>
        <v>0</v>
      </c>
      <c r="H84" s="87"/>
      <c r="J84" s="75"/>
      <c r="L84" s="64"/>
    </row>
    <row r="85" spans="2:12" s="62" customFormat="1" ht="11.25" x14ac:dyDescent="0.2">
      <c r="B85" s="53"/>
      <c r="C85" s="62" t="s">
        <v>591</v>
      </c>
      <c r="D85" s="73">
        <v>516.14</v>
      </c>
      <c r="E85" s="73">
        <v>5767.54</v>
      </c>
      <c r="F85" s="73">
        <v>1548.39</v>
      </c>
      <c r="G85" s="73">
        <f t="shared" si="8"/>
        <v>7832.0700000000006</v>
      </c>
      <c r="H85" s="87"/>
      <c r="J85" s="75"/>
      <c r="L85" s="64"/>
    </row>
    <row r="86" spans="2:12" hidden="1" x14ac:dyDescent="0.2">
      <c r="D86" s="64"/>
      <c r="E86" s="64"/>
      <c r="F86" s="64"/>
      <c r="G86" s="64"/>
      <c r="H86" s="62"/>
      <c r="I86" s="62"/>
      <c r="J86" s="62"/>
      <c r="L86" s="86"/>
    </row>
    <row r="87" spans="2:12" hidden="1" x14ac:dyDescent="0.2">
      <c r="C87" s="71" t="s">
        <v>592</v>
      </c>
      <c r="D87" s="64"/>
      <c r="E87" s="64"/>
      <c r="F87" s="64"/>
      <c r="G87" s="64"/>
      <c r="H87" s="62"/>
      <c r="I87" s="62"/>
      <c r="J87" s="62"/>
      <c r="L87" s="86"/>
    </row>
    <row r="88" spans="2:12" hidden="1" x14ac:dyDescent="0.2">
      <c r="D88" s="64"/>
      <c r="E88" s="64"/>
      <c r="F88" s="64"/>
      <c r="G88" s="64"/>
      <c r="H88" s="62"/>
      <c r="I88" s="62"/>
      <c r="J88" s="62"/>
      <c r="L88" s="86"/>
    </row>
    <row r="89" spans="2:12" s="89" customFormat="1" ht="12" x14ac:dyDescent="0.2">
      <c r="B89" s="67" t="s">
        <v>593</v>
      </c>
      <c r="D89" s="69">
        <f t="shared" ref="D89:G89" si="9">SUM(D91:D109)</f>
        <v>108586.13</v>
      </c>
      <c r="E89" s="69">
        <f t="shared" si="9"/>
        <v>262167.84999999998</v>
      </c>
      <c r="F89" s="69">
        <f t="shared" si="9"/>
        <v>641874</v>
      </c>
      <c r="G89" s="69">
        <f t="shared" si="9"/>
        <v>1012627.98</v>
      </c>
      <c r="H89" s="89">
        <f>SUM(H92:H109)</f>
        <v>1596000</v>
      </c>
      <c r="I89" s="89">
        <f>H89-G89</f>
        <v>583372.02</v>
      </c>
      <c r="J89" s="111">
        <f>I89/H89</f>
        <v>0.36552131578947372</v>
      </c>
      <c r="L89" s="69"/>
    </row>
    <row r="90" spans="2:12" s="89" customFormat="1" ht="12" hidden="1" x14ac:dyDescent="0.2">
      <c r="B90" s="67"/>
      <c r="D90" s="69"/>
      <c r="E90" s="69"/>
      <c r="F90" s="69"/>
      <c r="G90" s="69"/>
      <c r="J90" s="111"/>
      <c r="L90" s="69"/>
    </row>
    <row r="91" spans="2:12" s="89" customFormat="1" ht="12" x14ac:dyDescent="0.2">
      <c r="B91" s="67"/>
      <c r="C91" s="62" t="s">
        <v>594</v>
      </c>
      <c r="D91" s="73">
        <v>3569</v>
      </c>
      <c r="E91" s="73">
        <v>58156.22</v>
      </c>
      <c r="F91" s="73">
        <v>167244.82999999999</v>
      </c>
      <c r="G91" s="73">
        <f>SUM(D91:F91)</f>
        <v>228970.05</v>
      </c>
      <c r="J91" s="111"/>
      <c r="L91" s="69"/>
    </row>
    <row r="92" spans="2:12" s="62" customFormat="1" ht="12" hidden="1" x14ac:dyDescent="0.2">
      <c r="B92" s="53"/>
      <c r="C92" s="89"/>
      <c r="D92" s="69"/>
      <c r="E92" s="69"/>
      <c r="F92" s="69"/>
      <c r="G92" s="69"/>
      <c r="H92" s="87">
        <v>120000</v>
      </c>
      <c r="I92" s="62">
        <f>H92-G93</f>
        <v>87589.25</v>
      </c>
      <c r="J92" s="75">
        <f>I92/H92</f>
        <v>0.72991041666666667</v>
      </c>
      <c r="L92" s="64"/>
    </row>
    <row r="93" spans="2:12" s="62" customFormat="1" ht="11.25" x14ac:dyDescent="0.2">
      <c r="B93" s="53"/>
      <c r="C93" s="125" t="s">
        <v>595</v>
      </c>
      <c r="D93" s="73">
        <v>0</v>
      </c>
      <c r="E93" s="73">
        <v>5516.89</v>
      </c>
      <c r="F93" s="73">
        <v>26893.86</v>
      </c>
      <c r="G93" s="73">
        <f>SUM(D93:F93)</f>
        <v>32410.75</v>
      </c>
      <c r="H93" s="87"/>
      <c r="J93" s="75"/>
      <c r="L93" s="64"/>
    </row>
    <row r="94" spans="2:12" s="62" customFormat="1" ht="11.25" hidden="1" x14ac:dyDescent="0.2">
      <c r="B94" s="53"/>
      <c r="C94" s="125"/>
      <c r="D94" s="73"/>
      <c r="E94" s="73"/>
      <c r="F94" s="73"/>
      <c r="G94" s="73"/>
      <c r="H94" s="87"/>
      <c r="J94" s="75"/>
      <c r="L94" s="64"/>
    </row>
    <row r="95" spans="2:12" s="62" customFormat="1" ht="11.25" x14ac:dyDescent="0.2">
      <c r="B95" s="53"/>
      <c r="C95" s="62" t="s">
        <v>596</v>
      </c>
      <c r="D95" s="73">
        <v>2913.38</v>
      </c>
      <c r="E95" s="73">
        <v>0</v>
      </c>
      <c r="F95" s="73">
        <v>0</v>
      </c>
      <c r="G95" s="73">
        <f>SUM(D95:F95)</f>
        <v>2913.38</v>
      </c>
      <c r="H95" s="87"/>
      <c r="J95" s="75"/>
      <c r="L95" s="64"/>
    </row>
    <row r="96" spans="2:12" s="62" customFormat="1" ht="11.25" hidden="1" x14ac:dyDescent="0.2">
      <c r="B96" s="53"/>
      <c r="D96" s="73"/>
      <c r="E96" s="73"/>
      <c r="F96" s="73"/>
      <c r="G96" s="73"/>
      <c r="H96" s="87"/>
      <c r="J96" s="75"/>
      <c r="L96" s="64"/>
    </row>
    <row r="97" spans="2:12" s="62" customFormat="1" ht="11.25" hidden="1" x14ac:dyDescent="0.2">
      <c r="B97" s="53"/>
      <c r="C97" s="126" t="s">
        <v>597</v>
      </c>
      <c r="D97" s="73"/>
      <c r="E97" s="73"/>
      <c r="F97" s="73"/>
      <c r="G97" s="73"/>
      <c r="H97" s="87">
        <v>876000</v>
      </c>
      <c r="I97" s="62">
        <f>H97-G100</f>
        <v>389972.9</v>
      </c>
      <c r="J97" s="75">
        <f>I97/H97</f>
        <v>0.44517454337899548</v>
      </c>
      <c r="L97" s="64"/>
    </row>
    <row r="98" spans="2:12" s="62" customFormat="1" ht="11.25" hidden="1" x14ac:dyDescent="0.2">
      <c r="B98" s="53"/>
      <c r="C98" s="127" t="s">
        <v>598</v>
      </c>
      <c r="D98" s="73"/>
      <c r="E98" s="73"/>
      <c r="F98" s="73"/>
      <c r="G98" s="73"/>
      <c r="H98" s="87"/>
      <c r="J98" s="75"/>
      <c r="L98" s="64"/>
    </row>
    <row r="99" spans="2:12" s="62" customFormat="1" ht="11.25" hidden="1" x14ac:dyDescent="0.2">
      <c r="B99" s="53"/>
      <c r="C99" s="125"/>
      <c r="D99" s="73"/>
      <c r="E99" s="73"/>
      <c r="F99" s="73"/>
      <c r="G99" s="73"/>
      <c r="H99" s="87"/>
      <c r="J99" s="75"/>
      <c r="L99" s="64"/>
    </row>
    <row r="100" spans="2:12" s="62" customFormat="1" ht="11.25" x14ac:dyDescent="0.2">
      <c r="B100" s="53"/>
      <c r="C100" s="62" t="s">
        <v>599</v>
      </c>
      <c r="D100" s="73">
        <v>54293.56</v>
      </c>
      <c r="E100" s="73">
        <v>176214.61</v>
      </c>
      <c r="F100" s="73">
        <v>255518.93</v>
      </c>
      <c r="G100" s="73">
        <f>SUM(D100:F100)</f>
        <v>486027.1</v>
      </c>
      <c r="H100" s="87"/>
      <c r="J100" s="75"/>
      <c r="L100" s="64"/>
    </row>
    <row r="101" spans="2:12" s="62" customFormat="1" ht="11.25" hidden="1" x14ac:dyDescent="0.2">
      <c r="B101" s="53"/>
      <c r="D101" s="73"/>
      <c r="E101" s="73"/>
      <c r="F101" s="73"/>
      <c r="G101" s="73"/>
      <c r="H101" s="87"/>
      <c r="J101" s="75"/>
      <c r="L101" s="64"/>
    </row>
    <row r="102" spans="2:12" s="62" customFormat="1" ht="11.25" hidden="1" x14ac:dyDescent="0.2">
      <c r="B102" s="53"/>
      <c r="C102" s="71" t="s">
        <v>600</v>
      </c>
      <c r="D102" s="73"/>
      <c r="E102" s="73"/>
      <c r="F102" s="73"/>
      <c r="G102" s="73"/>
      <c r="H102" s="87">
        <v>600000</v>
      </c>
      <c r="I102" s="62">
        <f>H102-G91</f>
        <v>371029.95</v>
      </c>
      <c r="J102" s="75">
        <f>I102/H102</f>
        <v>0.61838325000000005</v>
      </c>
      <c r="L102" s="64"/>
    </row>
    <row r="103" spans="2:12" s="62" customFormat="1" ht="11.25" hidden="1" x14ac:dyDescent="0.2">
      <c r="B103" s="53"/>
      <c r="C103" s="71" t="s">
        <v>601</v>
      </c>
      <c r="D103" s="73"/>
      <c r="E103" s="73"/>
      <c r="F103" s="73"/>
      <c r="G103" s="73"/>
      <c r="H103" s="87"/>
      <c r="J103" s="75"/>
      <c r="L103" s="64"/>
    </row>
    <row r="104" spans="2:12" s="62" customFormat="1" ht="11.25" hidden="1" x14ac:dyDescent="0.2">
      <c r="B104" s="53"/>
      <c r="D104" s="73"/>
      <c r="E104" s="73"/>
      <c r="F104" s="73"/>
      <c r="G104" s="73"/>
      <c r="H104" s="87"/>
      <c r="J104" s="75"/>
      <c r="L104" s="64"/>
    </row>
    <row r="105" spans="2:12" s="62" customFormat="1" ht="11.25" x14ac:dyDescent="0.2">
      <c r="B105" s="53"/>
      <c r="C105" s="62" t="s">
        <v>602</v>
      </c>
      <c r="D105" s="73">
        <v>47810.19</v>
      </c>
      <c r="E105" s="73">
        <v>22280.13</v>
      </c>
      <c r="F105" s="73">
        <v>192216.38</v>
      </c>
      <c r="G105" s="73">
        <f>SUM(D105:F105)</f>
        <v>262306.7</v>
      </c>
      <c r="H105" s="87"/>
      <c r="J105" s="75"/>
      <c r="L105" s="64"/>
    </row>
    <row r="106" spans="2:12" s="62" customFormat="1" ht="11.25" hidden="1" x14ac:dyDescent="0.2">
      <c r="B106" s="53"/>
      <c r="D106" s="73"/>
      <c r="E106" s="73"/>
      <c r="F106" s="73"/>
      <c r="G106" s="73">
        <f>SUM(D106:F106)</f>
        <v>0</v>
      </c>
      <c r="H106" s="87"/>
      <c r="J106" s="75"/>
      <c r="L106" s="64"/>
    </row>
    <row r="107" spans="2:12" s="62" customFormat="1" ht="11.25" x14ac:dyDescent="0.2">
      <c r="B107" s="53"/>
      <c r="C107" s="62" t="s">
        <v>603</v>
      </c>
      <c r="D107" s="73">
        <v>0</v>
      </c>
      <c r="E107" s="73">
        <v>0</v>
      </c>
      <c r="F107" s="73">
        <v>0</v>
      </c>
      <c r="G107" s="73">
        <f>SUM(D107:F107)</f>
        <v>0</v>
      </c>
      <c r="H107" s="87"/>
      <c r="J107" s="75"/>
      <c r="L107" s="64"/>
    </row>
    <row r="108" spans="2:12" s="62" customFormat="1" ht="11.25" hidden="1" x14ac:dyDescent="0.2">
      <c r="B108" s="53"/>
      <c r="D108" s="73"/>
      <c r="E108" s="73"/>
      <c r="F108" s="73"/>
      <c r="G108" s="73"/>
      <c r="H108" s="87"/>
      <c r="J108" s="75"/>
      <c r="L108" s="64"/>
    </row>
    <row r="109" spans="2:12" s="62" customFormat="1" ht="11.25" x14ac:dyDescent="0.2">
      <c r="B109" s="53"/>
      <c r="C109" s="62" t="s">
        <v>604</v>
      </c>
      <c r="D109" s="73">
        <v>0</v>
      </c>
      <c r="E109" s="73">
        <v>0</v>
      </c>
      <c r="F109" s="73">
        <v>0</v>
      </c>
      <c r="G109" s="73">
        <f>SUM(D109:F109)</f>
        <v>0</v>
      </c>
      <c r="H109" s="87"/>
      <c r="J109" s="75"/>
      <c r="L109" s="64"/>
    </row>
    <row r="110" spans="2:12" s="62" customFormat="1" ht="11.25" hidden="1" x14ac:dyDescent="0.2">
      <c r="B110" s="53"/>
      <c r="D110" s="73"/>
      <c r="E110" s="73"/>
      <c r="F110" s="73"/>
      <c r="G110" s="73"/>
      <c r="H110" s="87"/>
      <c r="J110" s="75"/>
      <c r="L110" s="64"/>
    </row>
    <row r="111" spans="2:12" s="89" customFormat="1" ht="12" x14ac:dyDescent="0.2">
      <c r="B111" s="67" t="s">
        <v>605</v>
      </c>
      <c r="D111" s="69">
        <f t="shared" ref="D111:G111" si="10">SUM(D113:D127)</f>
        <v>15723.43</v>
      </c>
      <c r="E111" s="69">
        <f t="shared" si="10"/>
        <v>64203.88</v>
      </c>
      <c r="F111" s="69">
        <f t="shared" si="10"/>
        <v>182648.42</v>
      </c>
      <c r="G111" s="69">
        <f t="shared" si="10"/>
        <v>262575.73</v>
      </c>
      <c r="H111" s="89">
        <f>SUM(H113:H114)</f>
        <v>600000</v>
      </c>
      <c r="I111" s="89">
        <f>H111-G111</f>
        <v>337424.27</v>
      </c>
      <c r="J111" s="111">
        <f>I111/H111</f>
        <v>0.56237378333333332</v>
      </c>
      <c r="L111" s="69"/>
    </row>
    <row r="112" spans="2:12" s="89" customFormat="1" ht="12" hidden="1" x14ac:dyDescent="0.2">
      <c r="B112" s="67"/>
      <c r="D112" s="69"/>
      <c r="E112" s="69"/>
      <c r="F112" s="69"/>
      <c r="G112" s="69"/>
      <c r="J112" s="111"/>
      <c r="L112" s="69"/>
    </row>
    <row r="113" spans="2:12" s="62" customFormat="1" ht="11.25" x14ac:dyDescent="0.2">
      <c r="B113" s="53"/>
      <c r="C113" s="62" t="s">
        <v>606</v>
      </c>
      <c r="D113" s="73">
        <v>15723.43</v>
      </c>
      <c r="E113" s="73">
        <v>64203.88</v>
      </c>
      <c r="F113" s="73">
        <v>182648.42</v>
      </c>
      <c r="G113" s="73">
        <f t="shared" ref="G113:G124" si="11">SUM(D113:F113)</f>
        <v>262575.73</v>
      </c>
      <c r="H113" s="87">
        <v>600000</v>
      </c>
      <c r="I113" s="62">
        <f>H113-G113</f>
        <v>337424.27</v>
      </c>
      <c r="J113" s="75">
        <f>I113/H113</f>
        <v>0.56237378333333332</v>
      </c>
      <c r="L113" s="64"/>
    </row>
    <row r="114" spans="2:12" s="62" customFormat="1" ht="11.25" hidden="1" x14ac:dyDescent="0.2">
      <c r="B114" s="53"/>
      <c r="D114" s="73"/>
      <c r="E114" s="73"/>
      <c r="F114" s="73"/>
      <c r="G114" s="73">
        <f t="shared" si="11"/>
        <v>0</v>
      </c>
      <c r="H114" s="87"/>
      <c r="J114" s="75"/>
      <c r="L114" s="64"/>
    </row>
    <row r="115" spans="2:12" s="62" customFormat="1" ht="11.25" x14ac:dyDescent="0.2">
      <c r="B115" s="53"/>
      <c r="C115" s="62" t="s">
        <v>607</v>
      </c>
      <c r="D115" s="73">
        <v>0</v>
      </c>
      <c r="E115" s="73">
        <v>0</v>
      </c>
      <c r="F115" s="73">
        <v>0</v>
      </c>
      <c r="G115" s="73">
        <f t="shared" si="11"/>
        <v>0</v>
      </c>
      <c r="H115" s="87"/>
      <c r="J115" s="75"/>
      <c r="L115" s="64"/>
    </row>
    <row r="116" spans="2:12" s="62" customFormat="1" ht="11.25" hidden="1" x14ac:dyDescent="0.2">
      <c r="B116" s="53"/>
      <c r="D116" s="73"/>
      <c r="E116" s="73"/>
      <c r="F116" s="73"/>
      <c r="G116" s="73">
        <f t="shared" si="11"/>
        <v>0</v>
      </c>
      <c r="H116" s="87"/>
      <c r="J116" s="75"/>
      <c r="L116" s="64"/>
    </row>
    <row r="117" spans="2:12" s="62" customFormat="1" ht="11.25" hidden="1" x14ac:dyDescent="0.2">
      <c r="B117" s="53"/>
      <c r="C117" s="71" t="s">
        <v>608</v>
      </c>
      <c r="D117" s="73"/>
      <c r="E117" s="73"/>
      <c r="F117" s="73"/>
      <c r="G117" s="73">
        <f t="shared" si="11"/>
        <v>0</v>
      </c>
      <c r="H117" s="87"/>
      <c r="J117" s="75"/>
      <c r="L117" s="64"/>
    </row>
    <row r="118" spans="2:12" s="62" customFormat="1" ht="11.25" hidden="1" x14ac:dyDescent="0.2">
      <c r="B118" s="53"/>
      <c r="C118" s="71" t="s">
        <v>609</v>
      </c>
      <c r="D118" s="73"/>
      <c r="E118" s="73"/>
      <c r="F118" s="73"/>
      <c r="G118" s="73">
        <f t="shared" si="11"/>
        <v>0</v>
      </c>
      <c r="H118" s="87"/>
      <c r="J118" s="75"/>
      <c r="L118" s="64"/>
    </row>
    <row r="119" spans="2:12" s="62" customFormat="1" ht="11.25" hidden="1" x14ac:dyDescent="0.2">
      <c r="B119" s="53"/>
      <c r="D119" s="73"/>
      <c r="E119" s="73"/>
      <c r="F119" s="73"/>
      <c r="G119" s="73">
        <f t="shared" si="11"/>
        <v>0</v>
      </c>
      <c r="H119" s="87"/>
      <c r="J119" s="75"/>
      <c r="L119" s="64"/>
    </row>
    <row r="120" spans="2:12" s="62" customFormat="1" ht="11.25" hidden="1" x14ac:dyDescent="0.2">
      <c r="B120" s="53"/>
      <c r="C120" s="71" t="s">
        <v>610</v>
      </c>
      <c r="D120" s="73"/>
      <c r="E120" s="73"/>
      <c r="F120" s="73"/>
      <c r="G120" s="73">
        <f t="shared" si="11"/>
        <v>0</v>
      </c>
      <c r="H120" s="87"/>
      <c r="J120" s="75"/>
      <c r="L120" s="64"/>
    </row>
    <row r="121" spans="2:12" s="62" customFormat="1" ht="11.25" hidden="1" x14ac:dyDescent="0.2">
      <c r="B121" s="53"/>
      <c r="D121" s="73"/>
      <c r="E121" s="73"/>
      <c r="F121" s="73"/>
      <c r="G121" s="73">
        <f t="shared" si="11"/>
        <v>0</v>
      </c>
      <c r="H121" s="87"/>
      <c r="J121" s="75"/>
      <c r="L121" s="64"/>
    </row>
    <row r="122" spans="2:12" s="62" customFormat="1" ht="11.25" x14ac:dyDescent="0.2">
      <c r="B122" s="53"/>
      <c r="C122" s="62" t="s">
        <v>611</v>
      </c>
      <c r="D122" s="73">
        <v>0</v>
      </c>
      <c r="E122" s="73">
        <v>0</v>
      </c>
      <c r="F122" s="73">
        <v>0</v>
      </c>
      <c r="G122" s="73">
        <f t="shared" si="11"/>
        <v>0</v>
      </c>
      <c r="H122" s="87"/>
      <c r="J122" s="75"/>
      <c r="L122" s="64"/>
    </row>
    <row r="123" spans="2:12" hidden="1" x14ac:dyDescent="0.2">
      <c r="D123" s="64"/>
      <c r="E123" s="64"/>
      <c r="F123" s="64"/>
      <c r="G123" s="73">
        <f t="shared" si="11"/>
        <v>0</v>
      </c>
      <c r="H123" s="62"/>
      <c r="I123" s="62"/>
      <c r="J123" s="62"/>
      <c r="L123" s="86"/>
    </row>
    <row r="124" spans="2:12" x14ac:dyDescent="0.2">
      <c r="C124" s="62" t="s">
        <v>612</v>
      </c>
      <c r="D124" s="64">
        <v>0</v>
      </c>
      <c r="E124" s="64">
        <v>0</v>
      </c>
      <c r="F124" s="64">
        <v>0</v>
      </c>
      <c r="G124" s="73">
        <f t="shared" si="11"/>
        <v>0</v>
      </c>
      <c r="H124" s="62"/>
      <c r="I124" s="62"/>
      <c r="J124" s="62"/>
      <c r="L124" s="86"/>
    </row>
    <row r="125" spans="2:12" x14ac:dyDescent="0.2">
      <c r="C125" s="62" t="s">
        <v>613</v>
      </c>
      <c r="D125" s="64"/>
      <c r="E125" s="64"/>
      <c r="F125" s="64"/>
      <c r="G125" s="73"/>
      <c r="H125" s="62"/>
      <c r="I125" s="62"/>
      <c r="J125" s="62"/>
      <c r="L125" s="86"/>
    </row>
    <row r="126" spans="2:12" hidden="1" x14ac:dyDescent="0.2">
      <c r="D126" s="64"/>
      <c r="E126" s="64"/>
      <c r="F126" s="64"/>
      <c r="G126" s="73">
        <f>SUM(D126:F126)</f>
        <v>0</v>
      </c>
      <c r="H126" s="62"/>
      <c r="I126" s="62"/>
      <c r="J126" s="62"/>
      <c r="L126" s="86"/>
    </row>
    <row r="127" spans="2:12" hidden="1" x14ac:dyDescent="0.2">
      <c r="C127" s="71" t="s">
        <v>614</v>
      </c>
      <c r="D127" s="64"/>
      <c r="E127" s="64"/>
      <c r="F127" s="64"/>
      <c r="G127" s="73">
        <f>SUM(D127:F127)</f>
        <v>0</v>
      </c>
      <c r="H127" s="62"/>
      <c r="I127" s="62"/>
      <c r="J127" s="62"/>
      <c r="L127" s="86"/>
    </row>
    <row r="128" spans="2:12" hidden="1" x14ac:dyDescent="0.2">
      <c r="D128" s="64"/>
      <c r="E128" s="64"/>
      <c r="F128" s="64"/>
      <c r="G128" s="73">
        <f>SUM(D128:F128)</f>
        <v>0</v>
      </c>
      <c r="H128" s="62"/>
      <c r="I128" s="62"/>
      <c r="J128" s="62"/>
      <c r="L128" s="86"/>
    </row>
    <row r="129" spans="2:12" s="89" customFormat="1" ht="12" x14ac:dyDescent="0.2">
      <c r="B129" s="67" t="s">
        <v>615</v>
      </c>
      <c r="D129" s="69">
        <f t="shared" ref="D129:G129" si="12">SUM(D131:D147)</f>
        <v>154101.98000000001</v>
      </c>
      <c r="E129" s="69">
        <f t="shared" si="12"/>
        <v>384274.31</v>
      </c>
      <c r="F129" s="69">
        <f t="shared" si="12"/>
        <v>180519.03</v>
      </c>
      <c r="G129" s="69">
        <f t="shared" si="12"/>
        <v>718895.32000000007</v>
      </c>
      <c r="H129" s="89">
        <f>SUM(H131:H140)</f>
        <v>2880000</v>
      </c>
      <c r="I129" s="89">
        <f>H129-G129</f>
        <v>2161104.6799999997</v>
      </c>
      <c r="J129" s="111">
        <f>I129/H129</f>
        <v>0.75038356944444429</v>
      </c>
      <c r="L129" s="69"/>
    </row>
    <row r="130" spans="2:12" s="89" customFormat="1" ht="12" hidden="1" x14ac:dyDescent="0.2">
      <c r="B130" s="67"/>
      <c r="D130" s="69"/>
      <c r="E130" s="69"/>
      <c r="F130" s="69"/>
      <c r="G130" s="69"/>
      <c r="J130" s="111"/>
      <c r="L130" s="69"/>
    </row>
    <row r="131" spans="2:12" s="62" customFormat="1" ht="11.25" x14ac:dyDescent="0.2">
      <c r="B131" s="53"/>
      <c r="C131" s="62" t="s">
        <v>616</v>
      </c>
      <c r="D131" s="73">
        <v>11410.63</v>
      </c>
      <c r="E131" s="73">
        <v>73750.37</v>
      </c>
      <c r="F131" s="73">
        <v>48847.24</v>
      </c>
      <c r="G131" s="73">
        <f>SUM(D131:F131)</f>
        <v>134008.24</v>
      </c>
      <c r="H131" s="87">
        <v>480000</v>
      </c>
      <c r="I131" s="62">
        <f>H131-G131</f>
        <v>345991.76</v>
      </c>
      <c r="J131" s="75">
        <f>I131/H131</f>
        <v>0.7208161666666667</v>
      </c>
      <c r="L131" s="64"/>
    </row>
    <row r="132" spans="2:12" s="62" customFormat="1" ht="11.25" hidden="1" x14ac:dyDescent="0.2">
      <c r="B132" s="53"/>
      <c r="D132" s="73"/>
      <c r="E132" s="73"/>
      <c r="F132" s="73"/>
      <c r="G132" s="73">
        <f>SUM(D132:F132)</f>
        <v>0</v>
      </c>
      <c r="H132" s="87"/>
      <c r="J132" s="75"/>
      <c r="L132" s="64"/>
    </row>
    <row r="133" spans="2:12" s="62" customFormat="1" ht="11.25" x14ac:dyDescent="0.2">
      <c r="B133" s="53"/>
      <c r="C133" s="62" t="s">
        <v>617</v>
      </c>
      <c r="D133" s="73">
        <v>0</v>
      </c>
      <c r="E133" s="73">
        <v>0</v>
      </c>
      <c r="F133" s="73">
        <v>0</v>
      </c>
      <c r="G133" s="73">
        <f>SUM(D133:F133)</f>
        <v>0</v>
      </c>
      <c r="H133" s="87"/>
      <c r="J133" s="75"/>
      <c r="L133" s="64"/>
    </row>
    <row r="134" spans="2:12" s="62" customFormat="1" ht="11.25" hidden="1" x14ac:dyDescent="0.2">
      <c r="B134" s="53"/>
      <c r="D134" s="73"/>
      <c r="E134" s="73"/>
      <c r="F134" s="73"/>
      <c r="G134" s="73">
        <f>SUM(D134:F134)</f>
        <v>0</v>
      </c>
      <c r="H134" s="87"/>
      <c r="J134" s="75"/>
      <c r="L134" s="64"/>
    </row>
    <row r="135" spans="2:12" s="62" customFormat="1" ht="11.25" x14ac:dyDescent="0.2">
      <c r="B135" s="53"/>
      <c r="C135" s="62" t="s">
        <v>618</v>
      </c>
      <c r="D135" s="73">
        <v>0</v>
      </c>
      <c r="E135" s="73">
        <v>0</v>
      </c>
      <c r="F135" s="73">
        <v>0</v>
      </c>
      <c r="G135" s="73">
        <f>SUM(D135:F135)</f>
        <v>0</v>
      </c>
      <c r="H135" s="87"/>
      <c r="J135" s="75"/>
      <c r="L135" s="64"/>
    </row>
    <row r="136" spans="2:12" s="62" customFormat="1" ht="11.25" hidden="1" x14ac:dyDescent="0.2">
      <c r="B136" s="53"/>
      <c r="D136" s="73"/>
      <c r="E136" s="73"/>
      <c r="F136" s="73"/>
      <c r="G136" s="73"/>
      <c r="H136" s="87"/>
      <c r="J136" s="75"/>
      <c r="L136" s="64"/>
    </row>
    <row r="137" spans="2:12" s="62" customFormat="1" ht="11.25" hidden="1" x14ac:dyDescent="0.2">
      <c r="B137" s="53"/>
      <c r="C137" s="71" t="s">
        <v>619</v>
      </c>
      <c r="D137" s="73"/>
      <c r="E137" s="73"/>
      <c r="F137" s="73"/>
      <c r="G137" s="73"/>
      <c r="H137" s="87"/>
      <c r="J137" s="75"/>
      <c r="L137" s="64"/>
    </row>
    <row r="138" spans="2:12" s="62" customFormat="1" ht="11.25" hidden="1" x14ac:dyDescent="0.2">
      <c r="B138" s="53"/>
      <c r="D138" s="73"/>
      <c r="E138" s="73"/>
      <c r="F138" s="73"/>
      <c r="G138" s="73"/>
      <c r="H138" s="87"/>
      <c r="J138" s="75"/>
      <c r="L138" s="64"/>
    </row>
    <row r="139" spans="2:12" s="62" customFormat="1" ht="11.25" x14ac:dyDescent="0.2">
      <c r="B139" s="53"/>
      <c r="C139" s="62" t="s">
        <v>620</v>
      </c>
      <c r="D139" s="73">
        <v>142691.35</v>
      </c>
      <c r="E139" s="73">
        <v>310523.94</v>
      </c>
      <c r="F139" s="73">
        <v>131671.79</v>
      </c>
      <c r="G139" s="73">
        <f t="shared" ref="G139:G148" si="13">SUM(D139:F139)</f>
        <v>584887.08000000007</v>
      </c>
      <c r="H139" s="87"/>
      <c r="J139" s="75"/>
      <c r="L139" s="64"/>
    </row>
    <row r="140" spans="2:12" s="62" customFormat="1" ht="11.25" hidden="1" x14ac:dyDescent="0.2">
      <c r="B140" s="53"/>
      <c r="D140" s="73"/>
      <c r="E140" s="73"/>
      <c r="F140" s="73"/>
      <c r="G140" s="73">
        <f t="shared" si="13"/>
        <v>0</v>
      </c>
      <c r="H140" s="87">
        <v>2400000</v>
      </c>
      <c r="I140" s="62">
        <f>H140-G140</f>
        <v>2400000</v>
      </c>
      <c r="J140" s="75">
        <f>I140/H140</f>
        <v>1</v>
      </c>
      <c r="L140" s="64"/>
    </row>
    <row r="141" spans="2:12" s="62" customFormat="1" ht="11.25" x14ac:dyDescent="0.2">
      <c r="B141" s="53"/>
      <c r="C141" s="62" t="s">
        <v>621</v>
      </c>
      <c r="D141" s="73">
        <v>0</v>
      </c>
      <c r="E141" s="73">
        <v>0</v>
      </c>
      <c r="F141" s="73">
        <v>0</v>
      </c>
      <c r="G141" s="73">
        <f t="shared" si="13"/>
        <v>0</v>
      </c>
      <c r="H141" s="87"/>
      <c r="J141" s="75"/>
      <c r="L141" s="64"/>
    </row>
    <row r="142" spans="2:12" s="62" customFormat="1" ht="11.25" hidden="1" x14ac:dyDescent="0.2">
      <c r="B142" s="53"/>
      <c r="C142" s="72"/>
      <c r="D142" s="73"/>
      <c r="E142" s="73"/>
      <c r="F142" s="73"/>
      <c r="G142" s="73">
        <f t="shared" si="13"/>
        <v>0</v>
      </c>
      <c r="H142" s="87"/>
      <c r="J142" s="75"/>
      <c r="L142" s="64"/>
    </row>
    <row r="143" spans="2:12" s="62" customFormat="1" ht="11.25" hidden="1" x14ac:dyDescent="0.2">
      <c r="B143" s="53"/>
      <c r="C143" s="71" t="s">
        <v>622</v>
      </c>
      <c r="D143" s="73"/>
      <c r="E143" s="73"/>
      <c r="F143" s="73"/>
      <c r="G143" s="73">
        <f t="shared" si="13"/>
        <v>0</v>
      </c>
      <c r="H143" s="87"/>
      <c r="J143" s="75"/>
      <c r="L143" s="64"/>
    </row>
    <row r="144" spans="2:12" s="62" customFormat="1" ht="11.25" hidden="1" x14ac:dyDescent="0.2">
      <c r="B144" s="53"/>
      <c r="C144" s="72"/>
      <c r="D144" s="73"/>
      <c r="E144" s="73"/>
      <c r="F144" s="73"/>
      <c r="G144" s="73">
        <f t="shared" si="13"/>
        <v>0</v>
      </c>
      <c r="H144" s="87"/>
      <c r="J144" s="75"/>
      <c r="L144" s="64"/>
    </row>
    <row r="145" spans="2:12" s="62" customFormat="1" ht="11.25" hidden="1" x14ac:dyDescent="0.2">
      <c r="B145" s="53"/>
      <c r="C145" s="71" t="s">
        <v>623</v>
      </c>
      <c r="D145" s="73"/>
      <c r="E145" s="73"/>
      <c r="F145" s="73"/>
      <c r="G145" s="73">
        <f t="shared" si="13"/>
        <v>0</v>
      </c>
      <c r="H145" s="87"/>
      <c r="J145" s="75"/>
      <c r="L145" s="64"/>
    </row>
    <row r="146" spans="2:12" hidden="1" x14ac:dyDescent="0.2">
      <c r="C146" s="89"/>
      <c r="D146" s="64"/>
      <c r="E146" s="64"/>
      <c r="F146" s="64"/>
      <c r="G146" s="73">
        <f t="shared" si="13"/>
        <v>0</v>
      </c>
      <c r="H146" s="62"/>
      <c r="I146" s="62"/>
      <c r="J146" s="62"/>
      <c r="L146" s="86"/>
    </row>
    <row r="147" spans="2:12" x14ac:dyDescent="0.2">
      <c r="C147" s="62" t="s">
        <v>624</v>
      </c>
      <c r="D147" s="64">
        <v>0</v>
      </c>
      <c r="E147" s="64">
        <v>0</v>
      </c>
      <c r="F147" s="64">
        <v>0</v>
      </c>
      <c r="G147" s="73">
        <f t="shared" si="13"/>
        <v>0</v>
      </c>
      <c r="H147" s="62"/>
      <c r="I147" s="62"/>
      <c r="J147" s="62"/>
      <c r="L147" s="86"/>
    </row>
    <row r="148" spans="2:12" hidden="1" x14ac:dyDescent="0.2">
      <c r="C148" s="89"/>
      <c r="D148" s="64"/>
      <c r="E148" s="64"/>
      <c r="F148" s="64"/>
      <c r="G148" s="73">
        <f t="shared" si="13"/>
        <v>0</v>
      </c>
      <c r="H148" s="62"/>
      <c r="I148" s="62"/>
      <c r="J148" s="62"/>
      <c r="L148" s="86"/>
    </row>
    <row r="149" spans="2:12" s="89" customFormat="1" ht="12" x14ac:dyDescent="0.2">
      <c r="B149" s="67" t="s">
        <v>625</v>
      </c>
      <c r="D149" s="69">
        <f t="shared" ref="D149:G149" si="14">SUM(D151:D159)</f>
        <v>39939.57</v>
      </c>
      <c r="E149" s="69">
        <f t="shared" si="14"/>
        <v>40631.85</v>
      </c>
      <c r="F149" s="69">
        <f t="shared" si="14"/>
        <v>1179278.99</v>
      </c>
      <c r="G149" s="69">
        <f t="shared" si="14"/>
        <v>1259850.4099999999</v>
      </c>
      <c r="H149" s="89">
        <f>SUM(H154:H156)</f>
        <v>1200000</v>
      </c>
      <c r="I149" s="89">
        <f>H149-G149</f>
        <v>-59850.409999999916</v>
      </c>
      <c r="J149" s="111">
        <f>I149/H149</f>
        <v>-4.9875341666666594E-2</v>
      </c>
      <c r="L149" s="69"/>
    </row>
    <row r="150" spans="2:12" s="89" customFormat="1" ht="12" hidden="1" x14ac:dyDescent="0.2">
      <c r="B150" s="67"/>
      <c r="D150" s="69"/>
      <c r="E150" s="69"/>
      <c r="F150" s="69"/>
      <c r="G150" s="69"/>
      <c r="J150" s="111"/>
      <c r="L150" s="69"/>
    </row>
    <row r="151" spans="2:12" s="89" customFormat="1" ht="12" hidden="1" x14ac:dyDescent="0.2">
      <c r="B151" s="67"/>
      <c r="C151" s="71" t="s">
        <v>626</v>
      </c>
      <c r="D151" s="69"/>
      <c r="E151" s="69"/>
      <c r="F151" s="69"/>
      <c r="G151" s="69"/>
      <c r="J151" s="111"/>
      <c r="L151" s="69"/>
    </row>
    <row r="152" spans="2:12" s="89" customFormat="1" ht="12" hidden="1" x14ac:dyDescent="0.2">
      <c r="B152" s="67"/>
      <c r="D152" s="69"/>
      <c r="E152" s="69"/>
      <c r="F152" s="69"/>
      <c r="G152" s="69"/>
      <c r="J152" s="111"/>
      <c r="L152" s="69"/>
    </row>
    <row r="153" spans="2:12" s="89" customFormat="1" ht="12" x14ac:dyDescent="0.2">
      <c r="B153" s="67"/>
      <c r="C153" s="62" t="s">
        <v>627</v>
      </c>
      <c r="D153" s="73">
        <v>39939.57</v>
      </c>
      <c r="E153" s="73">
        <v>40631.85</v>
      </c>
      <c r="F153" s="73">
        <v>1179278.99</v>
      </c>
      <c r="G153" s="73">
        <f>SUM(D153:F153)</f>
        <v>1259850.4099999999</v>
      </c>
      <c r="J153" s="111"/>
      <c r="L153" s="69"/>
    </row>
    <row r="154" spans="2:12" s="62" customFormat="1" ht="11.25" hidden="1" x14ac:dyDescent="0.2">
      <c r="B154" s="53"/>
      <c r="D154" s="73"/>
      <c r="E154" s="73"/>
      <c r="F154" s="73"/>
      <c r="G154" s="73"/>
      <c r="H154" s="87">
        <v>900000</v>
      </c>
      <c r="I154" s="62">
        <f>H154-G154</f>
        <v>900000</v>
      </c>
      <c r="J154" s="75">
        <f>I154/H154</f>
        <v>1</v>
      </c>
      <c r="L154" s="64"/>
    </row>
    <row r="155" spans="2:12" s="62" customFormat="1" ht="11.25" hidden="1" x14ac:dyDescent="0.2">
      <c r="B155" s="53"/>
      <c r="C155" s="125" t="s">
        <v>628</v>
      </c>
      <c r="D155" s="73"/>
      <c r="E155" s="73"/>
      <c r="F155" s="73"/>
      <c r="G155" s="73">
        <f>SUM(D155:F155)</f>
        <v>0</v>
      </c>
      <c r="H155" s="87"/>
      <c r="J155" s="75"/>
      <c r="L155" s="64"/>
    </row>
    <row r="156" spans="2:12" s="62" customFormat="1" ht="11.25" hidden="1" x14ac:dyDescent="0.2">
      <c r="B156" s="53"/>
      <c r="D156" s="73"/>
      <c r="E156" s="73"/>
      <c r="F156" s="73"/>
      <c r="G156" s="73"/>
      <c r="H156" s="87">
        <v>300000</v>
      </c>
      <c r="I156" s="62">
        <f>H156-G156</f>
        <v>300000</v>
      </c>
      <c r="J156" s="75">
        <f>I156/H156</f>
        <v>1</v>
      </c>
      <c r="L156" s="64"/>
    </row>
    <row r="157" spans="2:12" s="62" customFormat="1" ht="11.25" hidden="1" x14ac:dyDescent="0.2">
      <c r="B157" s="53"/>
      <c r="C157" s="71" t="s">
        <v>629</v>
      </c>
      <c r="D157" s="73"/>
      <c r="E157" s="73"/>
      <c r="F157" s="73"/>
      <c r="G157" s="73"/>
      <c r="H157" s="87"/>
      <c r="J157" s="75"/>
      <c r="L157" s="64"/>
    </row>
    <row r="158" spans="2:12" s="62" customFormat="1" ht="11.25" hidden="1" x14ac:dyDescent="0.2">
      <c r="B158" s="53"/>
      <c r="D158" s="73"/>
      <c r="E158" s="73"/>
      <c r="F158" s="73"/>
      <c r="G158" s="73"/>
      <c r="H158" s="87"/>
      <c r="J158" s="75"/>
      <c r="L158" s="64"/>
    </row>
    <row r="159" spans="2:12" hidden="1" x14ac:dyDescent="0.2">
      <c r="C159" s="71" t="s">
        <v>630</v>
      </c>
      <c r="D159" s="64"/>
      <c r="E159" s="64"/>
      <c r="F159" s="64"/>
      <c r="G159" s="64"/>
      <c r="H159" s="62"/>
      <c r="I159" s="62"/>
      <c r="J159" s="62"/>
      <c r="L159" s="86"/>
    </row>
    <row r="160" spans="2:12" hidden="1" x14ac:dyDescent="0.2">
      <c r="C160" s="89"/>
      <c r="D160" s="64"/>
      <c r="E160" s="64"/>
      <c r="F160" s="64"/>
      <c r="G160" s="64"/>
      <c r="H160" s="62"/>
      <c r="I160" s="62"/>
      <c r="J160" s="62"/>
      <c r="L160" s="86"/>
    </row>
    <row r="161" spans="2:12" s="89" customFormat="1" ht="12" x14ac:dyDescent="0.2">
      <c r="B161" s="67" t="s">
        <v>631</v>
      </c>
      <c r="C161" s="62"/>
      <c r="D161" s="69">
        <f t="shared" ref="D161:J161" si="15">SUM(D163:D181)</f>
        <v>0</v>
      </c>
      <c r="E161" s="69">
        <f t="shared" si="15"/>
        <v>2028.07</v>
      </c>
      <c r="F161" s="69">
        <f t="shared" si="15"/>
        <v>0</v>
      </c>
      <c r="G161" s="69">
        <f t="shared" si="15"/>
        <v>2028.07</v>
      </c>
      <c r="H161" s="89">
        <f t="shared" si="15"/>
        <v>150000</v>
      </c>
      <c r="I161" s="89">
        <f t="shared" si="15"/>
        <v>150000</v>
      </c>
      <c r="J161" s="89">
        <f t="shared" si="15"/>
        <v>1</v>
      </c>
      <c r="L161" s="69"/>
    </row>
    <row r="162" spans="2:12" s="89" customFormat="1" ht="12" hidden="1" x14ac:dyDescent="0.2">
      <c r="B162" s="67"/>
      <c r="C162" s="62"/>
      <c r="D162" s="69"/>
      <c r="E162" s="69"/>
      <c r="F162" s="69"/>
      <c r="G162" s="69"/>
      <c r="L162" s="69"/>
    </row>
    <row r="163" spans="2:12" s="89" customFormat="1" ht="12" x14ac:dyDescent="0.2">
      <c r="B163" s="67"/>
      <c r="C163" s="62" t="s">
        <v>632</v>
      </c>
      <c r="D163" s="73">
        <v>0</v>
      </c>
      <c r="E163" s="73">
        <v>0</v>
      </c>
      <c r="F163" s="73">
        <v>0</v>
      </c>
      <c r="G163" s="73">
        <f t="shared" ref="G163:G171" si="16">SUM(D163:F163)</f>
        <v>0</v>
      </c>
      <c r="L163" s="69"/>
    </row>
    <row r="164" spans="2:12" s="89" customFormat="1" ht="12" hidden="1" x14ac:dyDescent="0.2">
      <c r="B164" s="67"/>
      <c r="C164" s="62"/>
      <c r="D164" s="73"/>
      <c r="E164" s="73"/>
      <c r="F164" s="73"/>
      <c r="G164" s="73">
        <f t="shared" si="16"/>
        <v>0</v>
      </c>
      <c r="L164" s="69"/>
    </row>
    <row r="165" spans="2:12" x14ac:dyDescent="0.2">
      <c r="C165" s="62" t="s">
        <v>633</v>
      </c>
      <c r="D165" s="73">
        <v>0</v>
      </c>
      <c r="E165" s="73">
        <v>0</v>
      </c>
      <c r="F165" s="73">
        <v>0</v>
      </c>
      <c r="G165" s="73">
        <f t="shared" si="16"/>
        <v>0</v>
      </c>
      <c r="L165" s="86"/>
    </row>
    <row r="166" spans="2:12" s="62" customFormat="1" ht="11.25" hidden="1" x14ac:dyDescent="0.2">
      <c r="B166" s="53"/>
      <c r="D166" s="73"/>
      <c r="E166" s="73"/>
      <c r="F166" s="73"/>
      <c r="G166" s="73">
        <f t="shared" si="16"/>
        <v>0</v>
      </c>
      <c r="H166" s="87">
        <v>150000</v>
      </c>
      <c r="I166" s="62">
        <f>H166-G166</f>
        <v>150000</v>
      </c>
      <c r="J166" s="75">
        <f>I166/H166</f>
        <v>1</v>
      </c>
      <c r="L166" s="64"/>
    </row>
    <row r="167" spans="2:12" s="62" customFormat="1" ht="11.25" hidden="1" x14ac:dyDescent="0.2">
      <c r="B167" s="53"/>
      <c r="C167" s="71" t="s">
        <v>634</v>
      </c>
      <c r="D167" s="73"/>
      <c r="E167" s="73"/>
      <c r="F167" s="73"/>
      <c r="G167" s="73">
        <f t="shared" si="16"/>
        <v>0</v>
      </c>
      <c r="H167" s="87"/>
      <c r="J167" s="75"/>
      <c r="L167" s="64"/>
    </row>
    <row r="168" spans="2:12" s="62" customFormat="1" ht="11.25" hidden="1" x14ac:dyDescent="0.2">
      <c r="B168" s="53"/>
      <c r="D168" s="73"/>
      <c r="E168" s="73"/>
      <c r="F168" s="73"/>
      <c r="G168" s="73">
        <f t="shared" si="16"/>
        <v>0</v>
      </c>
      <c r="H168" s="87"/>
      <c r="J168" s="75"/>
      <c r="L168" s="64"/>
    </row>
    <row r="169" spans="2:12" s="62" customFormat="1" ht="11.25" hidden="1" x14ac:dyDescent="0.2">
      <c r="B169" s="53"/>
      <c r="C169" s="71" t="s">
        <v>635</v>
      </c>
      <c r="D169" s="73"/>
      <c r="E169" s="73"/>
      <c r="F169" s="73"/>
      <c r="G169" s="73">
        <f t="shared" si="16"/>
        <v>0</v>
      </c>
      <c r="H169" s="87"/>
      <c r="J169" s="75"/>
      <c r="L169" s="64"/>
    </row>
    <row r="170" spans="2:12" s="62" customFormat="1" ht="11.25" hidden="1" x14ac:dyDescent="0.2">
      <c r="B170" s="53"/>
      <c r="D170" s="73"/>
      <c r="E170" s="73"/>
      <c r="F170" s="73"/>
      <c r="G170" s="73">
        <f t="shared" si="16"/>
        <v>0</v>
      </c>
      <c r="H170" s="87"/>
      <c r="J170" s="75"/>
      <c r="L170" s="64"/>
    </row>
    <row r="171" spans="2:12" s="62" customFormat="1" ht="11.25" x14ac:dyDescent="0.2">
      <c r="B171" s="53"/>
      <c r="C171" s="62" t="s">
        <v>636</v>
      </c>
      <c r="D171" s="73">
        <v>0</v>
      </c>
      <c r="E171" s="73">
        <v>2028.07</v>
      </c>
      <c r="F171" s="73">
        <v>0</v>
      </c>
      <c r="G171" s="73">
        <f t="shared" si="16"/>
        <v>2028.07</v>
      </c>
      <c r="H171" s="87"/>
      <c r="J171" s="75"/>
      <c r="L171" s="64"/>
    </row>
    <row r="172" spans="2:12" s="62" customFormat="1" ht="11.25" hidden="1" x14ac:dyDescent="0.2">
      <c r="B172" s="53"/>
      <c r="D172" s="73"/>
      <c r="E172" s="73"/>
      <c r="F172" s="73"/>
      <c r="G172" s="73"/>
      <c r="H172" s="87"/>
      <c r="J172" s="75"/>
      <c r="L172" s="64"/>
    </row>
    <row r="173" spans="2:12" s="62" customFormat="1" ht="11.25" hidden="1" x14ac:dyDescent="0.2">
      <c r="B173" s="53"/>
      <c r="C173" s="71" t="s">
        <v>637</v>
      </c>
      <c r="D173" s="73"/>
      <c r="E173" s="73"/>
      <c r="F173" s="73"/>
      <c r="G173" s="73"/>
      <c r="H173" s="87"/>
      <c r="J173" s="75"/>
      <c r="L173" s="64"/>
    </row>
    <row r="174" spans="2:12" s="62" customFormat="1" ht="11.25" hidden="1" x14ac:dyDescent="0.2">
      <c r="B174" s="53"/>
      <c r="D174" s="73"/>
      <c r="E174" s="73"/>
      <c r="F174" s="73"/>
      <c r="G174" s="73"/>
      <c r="H174" s="87"/>
      <c r="J174" s="75"/>
      <c r="L174" s="64"/>
    </row>
    <row r="175" spans="2:12" s="62" customFormat="1" ht="11.25" hidden="1" x14ac:dyDescent="0.2">
      <c r="B175" s="53"/>
      <c r="C175" s="71" t="s">
        <v>638</v>
      </c>
      <c r="D175" s="73"/>
      <c r="E175" s="73"/>
      <c r="F175" s="73"/>
      <c r="G175" s="73"/>
      <c r="H175" s="87"/>
      <c r="J175" s="75"/>
      <c r="L175" s="64"/>
    </row>
    <row r="176" spans="2:12" s="62" customFormat="1" ht="11.25" hidden="1" x14ac:dyDescent="0.2">
      <c r="B176" s="53"/>
      <c r="C176" s="72"/>
      <c r="D176" s="73"/>
      <c r="E176" s="73"/>
      <c r="F176" s="73"/>
      <c r="G176" s="73"/>
      <c r="H176" s="87"/>
      <c r="J176" s="75"/>
      <c r="L176" s="64"/>
    </row>
    <row r="177" spans="2:12" s="62" customFormat="1" ht="11.25" hidden="1" x14ac:dyDescent="0.2">
      <c r="B177" s="53"/>
      <c r="C177" s="71" t="s">
        <v>639</v>
      </c>
      <c r="D177" s="73"/>
      <c r="E177" s="73"/>
      <c r="F177" s="73"/>
      <c r="G177" s="73"/>
      <c r="H177" s="87"/>
      <c r="J177" s="75"/>
      <c r="L177" s="64"/>
    </row>
    <row r="178" spans="2:12" s="62" customFormat="1" ht="11.25" hidden="1" x14ac:dyDescent="0.2">
      <c r="B178" s="53"/>
      <c r="C178" s="71" t="s">
        <v>640</v>
      </c>
      <c r="D178" s="73"/>
      <c r="E178" s="73"/>
      <c r="F178" s="73"/>
      <c r="G178" s="73"/>
      <c r="H178" s="87"/>
      <c r="J178" s="75"/>
      <c r="L178" s="64"/>
    </row>
    <row r="179" spans="2:12" s="62" customFormat="1" ht="11.25" hidden="1" x14ac:dyDescent="0.2">
      <c r="B179" s="53"/>
      <c r="D179" s="73"/>
      <c r="E179" s="73"/>
      <c r="F179" s="73"/>
      <c r="G179" s="73"/>
      <c r="H179" s="87"/>
      <c r="J179" s="75"/>
      <c r="L179" s="64"/>
    </row>
    <row r="180" spans="2:12" s="62" customFormat="1" ht="11.25" x14ac:dyDescent="0.2">
      <c r="B180" s="53"/>
      <c r="C180" s="62" t="s">
        <v>641</v>
      </c>
      <c r="D180" s="73">
        <v>0</v>
      </c>
      <c r="E180" s="73">
        <v>0</v>
      </c>
      <c r="F180" s="73">
        <v>0</v>
      </c>
      <c r="G180" s="73">
        <f>SUM(D180:F180)</f>
        <v>0</v>
      </c>
      <c r="H180" s="87"/>
      <c r="J180" s="75"/>
      <c r="L180" s="64"/>
    </row>
    <row r="181" spans="2:12" x14ac:dyDescent="0.2">
      <c r="D181" s="73"/>
      <c r="E181" s="73"/>
      <c r="F181" s="73"/>
      <c r="G181" s="73"/>
    </row>
    <row r="182" spans="2:12" x14ac:dyDescent="0.2">
      <c r="D182" s="73"/>
      <c r="E182" s="73"/>
      <c r="F182" s="73"/>
    </row>
    <row r="191" spans="2:12" x14ac:dyDescent="0.2">
      <c r="D191" s="55"/>
      <c r="E191" s="55"/>
      <c r="F191" s="55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92" orientation="portrait" horizontalDpi="300" verticalDpi="300" r:id="rId1"/>
  <headerFooter alignWithMargins="0">
    <oddHeader xml:space="preserve">&amp;C&amp;16XV AYUNTAMIENTO DE COMONDU
TESORERIA GENERAL MUNICIPAL
PRESUPUESTO DE EGRESOS  ESTIMADO 4TO TRIMESTRE 2017
</oddHeader>
  </headerFooter>
  <ignoredErrors>
    <ignoredError sqref="G9:G54 G56:G17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F160" sqref="F160"/>
    </sheetView>
  </sheetViews>
  <sheetFormatPr baseColWidth="10" defaultColWidth="9.140625" defaultRowHeight="12.75" x14ac:dyDescent="0.2"/>
  <cols>
    <col min="1" max="1" width="2.7109375" style="128" customWidth="1"/>
    <col min="2" max="2" width="2.7109375" style="129" customWidth="1"/>
    <col min="3" max="3" width="48.42578125" style="130" customWidth="1"/>
    <col min="4" max="6" width="9.140625" style="130" customWidth="1"/>
    <col min="7" max="7" width="10.42578125" style="130" customWidth="1"/>
    <col min="8" max="8" width="10.85546875" style="130" hidden="1" customWidth="1"/>
    <col min="9" max="9" width="10.42578125" style="130" hidden="1" customWidth="1"/>
    <col min="10" max="10" width="9.28515625" style="130" hidden="1" customWidth="1"/>
    <col min="11" max="11" width="11.42578125" style="128" customWidth="1"/>
    <col min="12" max="247" width="9.140625" style="128"/>
    <col min="248" max="249" width="2.7109375" style="128" customWidth="1"/>
    <col min="250" max="250" width="48.42578125" style="128" customWidth="1"/>
    <col min="251" max="262" width="9.140625" style="128" customWidth="1"/>
    <col min="263" max="263" width="10.42578125" style="128" customWidth="1"/>
    <col min="264" max="266" width="0" style="128" hidden="1" customWidth="1"/>
    <col min="267" max="267" width="9.28515625" style="128" customWidth="1"/>
    <col min="268" max="503" width="9.140625" style="128"/>
    <col min="504" max="505" width="2.7109375" style="128" customWidth="1"/>
    <col min="506" max="506" width="48.42578125" style="128" customWidth="1"/>
    <col min="507" max="518" width="9.140625" style="128" customWidth="1"/>
    <col min="519" max="519" width="10.42578125" style="128" customWidth="1"/>
    <col min="520" max="522" width="0" style="128" hidden="1" customWidth="1"/>
    <col min="523" max="523" width="9.28515625" style="128" customWidth="1"/>
    <col min="524" max="759" width="9.140625" style="128"/>
    <col min="760" max="761" width="2.7109375" style="128" customWidth="1"/>
    <col min="762" max="762" width="48.42578125" style="128" customWidth="1"/>
    <col min="763" max="774" width="9.140625" style="128" customWidth="1"/>
    <col min="775" max="775" width="10.42578125" style="128" customWidth="1"/>
    <col min="776" max="778" width="0" style="128" hidden="1" customWidth="1"/>
    <col min="779" max="779" width="9.28515625" style="128" customWidth="1"/>
    <col min="780" max="1015" width="9.140625" style="128"/>
    <col min="1016" max="1017" width="2.7109375" style="128" customWidth="1"/>
    <col min="1018" max="1018" width="48.42578125" style="128" customWidth="1"/>
    <col min="1019" max="1030" width="9.140625" style="128" customWidth="1"/>
    <col min="1031" max="1031" width="10.42578125" style="128" customWidth="1"/>
    <col min="1032" max="1034" width="0" style="128" hidden="1" customWidth="1"/>
    <col min="1035" max="1035" width="9.28515625" style="128" customWidth="1"/>
    <col min="1036" max="1271" width="9.140625" style="128"/>
    <col min="1272" max="1273" width="2.7109375" style="128" customWidth="1"/>
    <col min="1274" max="1274" width="48.42578125" style="128" customWidth="1"/>
    <col min="1275" max="1286" width="9.140625" style="128" customWidth="1"/>
    <col min="1287" max="1287" width="10.42578125" style="128" customWidth="1"/>
    <col min="1288" max="1290" width="0" style="128" hidden="1" customWidth="1"/>
    <col min="1291" max="1291" width="9.28515625" style="128" customWidth="1"/>
    <col min="1292" max="1527" width="9.140625" style="128"/>
    <col min="1528" max="1529" width="2.7109375" style="128" customWidth="1"/>
    <col min="1530" max="1530" width="48.42578125" style="128" customWidth="1"/>
    <col min="1531" max="1542" width="9.140625" style="128" customWidth="1"/>
    <col min="1543" max="1543" width="10.42578125" style="128" customWidth="1"/>
    <col min="1544" max="1546" width="0" style="128" hidden="1" customWidth="1"/>
    <col min="1547" max="1547" width="9.28515625" style="128" customWidth="1"/>
    <col min="1548" max="1783" width="9.140625" style="128"/>
    <col min="1784" max="1785" width="2.7109375" style="128" customWidth="1"/>
    <col min="1786" max="1786" width="48.42578125" style="128" customWidth="1"/>
    <col min="1787" max="1798" width="9.140625" style="128" customWidth="1"/>
    <col min="1799" max="1799" width="10.42578125" style="128" customWidth="1"/>
    <col min="1800" max="1802" width="0" style="128" hidden="1" customWidth="1"/>
    <col min="1803" max="1803" width="9.28515625" style="128" customWidth="1"/>
    <col min="1804" max="2039" width="9.140625" style="128"/>
    <col min="2040" max="2041" width="2.7109375" style="128" customWidth="1"/>
    <col min="2042" max="2042" width="48.42578125" style="128" customWidth="1"/>
    <col min="2043" max="2054" width="9.140625" style="128" customWidth="1"/>
    <col min="2055" max="2055" width="10.42578125" style="128" customWidth="1"/>
    <col min="2056" max="2058" width="0" style="128" hidden="1" customWidth="1"/>
    <col min="2059" max="2059" width="9.28515625" style="128" customWidth="1"/>
    <col min="2060" max="2295" width="9.140625" style="128"/>
    <col min="2296" max="2297" width="2.7109375" style="128" customWidth="1"/>
    <col min="2298" max="2298" width="48.42578125" style="128" customWidth="1"/>
    <col min="2299" max="2310" width="9.140625" style="128" customWidth="1"/>
    <col min="2311" max="2311" width="10.42578125" style="128" customWidth="1"/>
    <col min="2312" max="2314" width="0" style="128" hidden="1" customWidth="1"/>
    <col min="2315" max="2315" width="9.28515625" style="128" customWidth="1"/>
    <col min="2316" max="2551" width="9.140625" style="128"/>
    <col min="2552" max="2553" width="2.7109375" style="128" customWidth="1"/>
    <col min="2554" max="2554" width="48.42578125" style="128" customWidth="1"/>
    <col min="2555" max="2566" width="9.140625" style="128" customWidth="1"/>
    <col min="2567" max="2567" width="10.42578125" style="128" customWidth="1"/>
    <col min="2568" max="2570" width="0" style="128" hidden="1" customWidth="1"/>
    <col min="2571" max="2571" width="9.28515625" style="128" customWidth="1"/>
    <col min="2572" max="2807" width="9.140625" style="128"/>
    <col min="2808" max="2809" width="2.7109375" style="128" customWidth="1"/>
    <col min="2810" max="2810" width="48.42578125" style="128" customWidth="1"/>
    <col min="2811" max="2822" width="9.140625" style="128" customWidth="1"/>
    <col min="2823" max="2823" width="10.42578125" style="128" customWidth="1"/>
    <col min="2824" max="2826" width="0" style="128" hidden="1" customWidth="1"/>
    <col min="2827" max="2827" width="9.28515625" style="128" customWidth="1"/>
    <col min="2828" max="3063" width="9.140625" style="128"/>
    <col min="3064" max="3065" width="2.7109375" style="128" customWidth="1"/>
    <col min="3066" max="3066" width="48.42578125" style="128" customWidth="1"/>
    <col min="3067" max="3078" width="9.140625" style="128" customWidth="1"/>
    <col min="3079" max="3079" width="10.42578125" style="128" customWidth="1"/>
    <col min="3080" max="3082" width="0" style="128" hidden="1" customWidth="1"/>
    <col min="3083" max="3083" width="9.28515625" style="128" customWidth="1"/>
    <col min="3084" max="3319" width="9.140625" style="128"/>
    <col min="3320" max="3321" width="2.7109375" style="128" customWidth="1"/>
    <col min="3322" max="3322" width="48.42578125" style="128" customWidth="1"/>
    <col min="3323" max="3334" width="9.140625" style="128" customWidth="1"/>
    <col min="3335" max="3335" width="10.42578125" style="128" customWidth="1"/>
    <col min="3336" max="3338" width="0" style="128" hidden="1" customWidth="1"/>
    <col min="3339" max="3339" width="9.28515625" style="128" customWidth="1"/>
    <col min="3340" max="3575" width="9.140625" style="128"/>
    <col min="3576" max="3577" width="2.7109375" style="128" customWidth="1"/>
    <col min="3578" max="3578" width="48.42578125" style="128" customWidth="1"/>
    <col min="3579" max="3590" width="9.140625" style="128" customWidth="1"/>
    <col min="3591" max="3591" width="10.42578125" style="128" customWidth="1"/>
    <col min="3592" max="3594" width="0" style="128" hidden="1" customWidth="1"/>
    <col min="3595" max="3595" width="9.28515625" style="128" customWidth="1"/>
    <col min="3596" max="3831" width="9.140625" style="128"/>
    <col min="3832" max="3833" width="2.7109375" style="128" customWidth="1"/>
    <col min="3834" max="3834" width="48.42578125" style="128" customWidth="1"/>
    <col min="3835" max="3846" width="9.140625" style="128" customWidth="1"/>
    <col min="3847" max="3847" width="10.42578125" style="128" customWidth="1"/>
    <col min="3848" max="3850" width="0" style="128" hidden="1" customWidth="1"/>
    <col min="3851" max="3851" width="9.28515625" style="128" customWidth="1"/>
    <col min="3852" max="4087" width="9.140625" style="128"/>
    <col min="4088" max="4089" width="2.7109375" style="128" customWidth="1"/>
    <col min="4090" max="4090" width="48.42578125" style="128" customWidth="1"/>
    <col min="4091" max="4102" width="9.140625" style="128" customWidth="1"/>
    <col min="4103" max="4103" width="10.42578125" style="128" customWidth="1"/>
    <col min="4104" max="4106" width="0" style="128" hidden="1" customWidth="1"/>
    <col min="4107" max="4107" width="9.28515625" style="128" customWidth="1"/>
    <col min="4108" max="4343" width="9.140625" style="128"/>
    <col min="4344" max="4345" width="2.7109375" style="128" customWidth="1"/>
    <col min="4346" max="4346" width="48.42578125" style="128" customWidth="1"/>
    <col min="4347" max="4358" width="9.140625" style="128" customWidth="1"/>
    <col min="4359" max="4359" width="10.42578125" style="128" customWidth="1"/>
    <col min="4360" max="4362" width="0" style="128" hidden="1" customWidth="1"/>
    <col min="4363" max="4363" width="9.28515625" style="128" customWidth="1"/>
    <col min="4364" max="4599" width="9.140625" style="128"/>
    <col min="4600" max="4601" width="2.7109375" style="128" customWidth="1"/>
    <col min="4602" max="4602" width="48.42578125" style="128" customWidth="1"/>
    <col min="4603" max="4614" width="9.140625" style="128" customWidth="1"/>
    <col min="4615" max="4615" width="10.42578125" style="128" customWidth="1"/>
    <col min="4616" max="4618" width="0" style="128" hidden="1" customWidth="1"/>
    <col min="4619" max="4619" width="9.28515625" style="128" customWidth="1"/>
    <col min="4620" max="4855" width="9.140625" style="128"/>
    <col min="4856" max="4857" width="2.7109375" style="128" customWidth="1"/>
    <col min="4858" max="4858" width="48.42578125" style="128" customWidth="1"/>
    <col min="4859" max="4870" width="9.140625" style="128" customWidth="1"/>
    <col min="4871" max="4871" width="10.42578125" style="128" customWidth="1"/>
    <col min="4872" max="4874" width="0" style="128" hidden="1" customWidth="1"/>
    <col min="4875" max="4875" width="9.28515625" style="128" customWidth="1"/>
    <col min="4876" max="5111" width="9.140625" style="128"/>
    <col min="5112" max="5113" width="2.7109375" style="128" customWidth="1"/>
    <col min="5114" max="5114" width="48.42578125" style="128" customWidth="1"/>
    <col min="5115" max="5126" width="9.140625" style="128" customWidth="1"/>
    <col min="5127" max="5127" width="10.42578125" style="128" customWidth="1"/>
    <col min="5128" max="5130" width="0" style="128" hidden="1" customWidth="1"/>
    <col min="5131" max="5131" width="9.28515625" style="128" customWidth="1"/>
    <col min="5132" max="5367" width="9.140625" style="128"/>
    <col min="5368" max="5369" width="2.7109375" style="128" customWidth="1"/>
    <col min="5370" max="5370" width="48.42578125" style="128" customWidth="1"/>
    <col min="5371" max="5382" width="9.140625" style="128" customWidth="1"/>
    <col min="5383" max="5383" width="10.42578125" style="128" customWidth="1"/>
    <col min="5384" max="5386" width="0" style="128" hidden="1" customWidth="1"/>
    <col min="5387" max="5387" width="9.28515625" style="128" customWidth="1"/>
    <col min="5388" max="5623" width="9.140625" style="128"/>
    <col min="5624" max="5625" width="2.7109375" style="128" customWidth="1"/>
    <col min="5626" max="5626" width="48.42578125" style="128" customWidth="1"/>
    <col min="5627" max="5638" width="9.140625" style="128" customWidth="1"/>
    <col min="5639" max="5639" width="10.42578125" style="128" customWidth="1"/>
    <col min="5640" max="5642" width="0" style="128" hidden="1" customWidth="1"/>
    <col min="5643" max="5643" width="9.28515625" style="128" customWidth="1"/>
    <col min="5644" max="5879" width="9.140625" style="128"/>
    <col min="5880" max="5881" width="2.7109375" style="128" customWidth="1"/>
    <col min="5882" max="5882" width="48.42578125" style="128" customWidth="1"/>
    <col min="5883" max="5894" width="9.140625" style="128" customWidth="1"/>
    <col min="5895" max="5895" width="10.42578125" style="128" customWidth="1"/>
    <col min="5896" max="5898" width="0" style="128" hidden="1" customWidth="1"/>
    <col min="5899" max="5899" width="9.28515625" style="128" customWidth="1"/>
    <col min="5900" max="6135" width="9.140625" style="128"/>
    <col min="6136" max="6137" width="2.7109375" style="128" customWidth="1"/>
    <col min="6138" max="6138" width="48.42578125" style="128" customWidth="1"/>
    <col min="6139" max="6150" width="9.140625" style="128" customWidth="1"/>
    <col min="6151" max="6151" width="10.42578125" style="128" customWidth="1"/>
    <col min="6152" max="6154" width="0" style="128" hidden="1" customWidth="1"/>
    <col min="6155" max="6155" width="9.28515625" style="128" customWidth="1"/>
    <col min="6156" max="6391" width="9.140625" style="128"/>
    <col min="6392" max="6393" width="2.7109375" style="128" customWidth="1"/>
    <col min="6394" max="6394" width="48.42578125" style="128" customWidth="1"/>
    <col min="6395" max="6406" width="9.140625" style="128" customWidth="1"/>
    <col min="6407" max="6407" width="10.42578125" style="128" customWidth="1"/>
    <col min="6408" max="6410" width="0" style="128" hidden="1" customWidth="1"/>
    <col min="6411" max="6411" width="9.28515625" style="128" customWidth="1"/>
    <col min="6412" max="6647" width="9.140625" style="128"/>
    <col min="6648" max="6649" width="2.7109375" style="128" customWidth="1"/>
    <col min="6650" max="6650" width="48.42578125" style="128" customWidth="1"/>
    <col min="6651" max="6662" width="9.140625" style="128" customWidth="1"/>
    <col min="6663" max="6663" width="10.42578125" style="128" customWidth="1"/>
    <col min="6664" max="6666" width="0" style="128" hidden="1" customWidth="1"/>
    <col min="6667" max="6667" width="9.28515625" style="128" customWidth="1"/>
    <col min="6668" max="6903" width="9.140625" style="128"/>
    <col min="6904" max="6905" width="2.7109375" style="128" customWidth="1"/>
    <col min="6906" max="6906" width="48.42578125" style="128" customWidth="1"/>
    <col min="6907" max="6918" width="9.140625" style="128" customWidth="1"/>
    <col min="6919" max="6919" width="10.42578125" style="128" customWidth="1"/>
    <col min="6920" max="6922" width="0" style="128" hidden="1" customWidth="1"/>
    <col min="6923" max="6923" width="9.28515625" style="128" customWidth="1"/>
    <col min="6924" max="7159" width="9.140625" style="128"/>
    <col min="7160" max="7161" width="2.7109375" style="128" customWidth="1"/>
    <col min="7162" max="7162" width="48.42578125" style="128" customWidth="1"/>
    <col min="7163" max="7174" width="9.140625" style="128" customWidth="1"/>
    <col min="7175" max="7175" width="10.42578125" style="128" customWidth="1"/>
    <col min="7176" max="7178" width="0" style="128" hidden="1" customWidth="1"/>
    <col min="7179" max="7179" width="9.28515625" style="128" customWidth="1"/>
    <col min="7180" max="7415" width="9.140625" style="128"/>
    <col min="7416" max="7417" width="2.7109375" style="128" customWidth="1"/>
    <col min="7418" max="7418" width="48.42578125" style="128" customWidth="1"/>
    <col min="7419" max="7430" width="9.140625" style="128" customWidth="1"/>
    <col min="7431" max="7431" width="10.42578125" style="128" customWidth="1"/>
    <col min="7432" max="7434" width="0" style="128" hidden="1" customWidth="1"/>
    <col min="7435" max="7435" width="9.28515625" style="128" customWidth="1"/>
    <col min="7436" max="7671" width="9.140625" style="128"/>
    <col min="7672" max="7673" width="2.7109375" style="128" customWidth="1"/>
    <col min="7674" max="7674" width="48.42578125" style="128" customWidth="1"/>
    <col min="7675" max="7686" width="9.140625" style="128" customWidth="1"/>
    <col min="7687" max="7687" width="10.42578125" style="128" customWidth="1"/>
    <col min="7688" max="7690" width="0" style="128" hidden="1" customWidth="1"/>
    <col min="7691" max="7691" width="9.28515625" style="128" customWidth="1"/>
    <col min="7692" max="7927" width="9.140625" style="128"/>
    <col min="7928" max="7929" width="2.7109375" style="128" customWidth="1"/>
    <col min="7930" max="7930" width="48.42578125" style="128" customWidth="1"/>
    <col min="7931" max="7942" width="9.140625" style="128" customWidth="1"/>
    <col min="7943" max="7943" width="10.42578125" style="128" customWidth="1"/>
    <col min="7944" max="7946" width="0" style="128" hidden="1" customWidth="1"/>
    <col min="7947" max="7947" width="9.28515625" style="128" customWidth="1"/>
    <col min="7948" max="8183" width="9.140625" style="128"/>
    <col min="8184" max="8185" width="2.7109375" style="128" customWidth="1"/>
    <col min="8186" max="8186" width="48.42578125" style="128" customWidth="1"/>
    <col min="8187" max="8198" width="9.140625" style="128" customWidth="1"/>
    <col min="8199" max="8199" width="10.42578125" style="128" customWidth="1"/>
    <col min="8200" max="8202" width="0" style="128" hidden="1" customWidth="1"/>
    <col min="8203" max="8203" width="9.28515625" style="128" customWidth="1"/>
    <col min="8204" max="8439" width="9.140625" style="128"/>
    <col min="8440" max="8441" width="2.7109375" style="128" customWidth="1"/>
    <col min="8442" max="8442" width="48.42578125" style="128" customWidth="1"/>
    <col min="8443" max="8454" width="9.140625" style="128" customWidth="1"/>
    <col min="8455" max="8455" width="10.42578125" style="128" customWidth="1"/>
    <col min="8456" max="8458" width="0" style="128" hidden="1" customWidth="1"/>
    <col min="8459" max="8459" width="9.28515625" style="128" customWidth="1"/>
    <col min="8460" max="8695" width="9.140625" style="128"/>
    <col min="8696" max="8697" width="2.7109375" style="128" customWidth="1"/>
    <col min="8698" max="8698" width="48.42578125" style="128" customWidth="1"/>
    <col min="8699" max="8710" width="9.140625" style="128" customWidth="1"/>
    <col min="8711" max="8711" width="10.42578125" style="128" customWidth="1"/>
    <col min="8712" max="8714" width="0" style="128" hidden="1" customWidth="1"/>
    <col min="8715" max="8715" width="9.28515625" style="128" customWidth="1"/>
    <col min="8716" max="8951" width="9.140625" style="128"/>
    <col min="8952" max="8953" width="2.7109375" style="128" customWidth="1"/>
    <col min="8954" max="8954" width="48.42578125" style="128" customWidth="1"/>
    <col min="8955" max="8966" width="9.140625" style="128" customWidth="1"/>
    <col min="8967" max="8967" width="10.42578125" style="128" customWidth="1"/>
    <col min="8968" max="8970" width="0" style="128" hidden="1" customWidth="1"/>
    <col min="8971" max="8971" width="9.28515625" style="128" customWidth="1"/>
    <col min="8972" max="9207" width="9.140625" style="128"/>
    <col min="9208" max="9209" width="2.7109375" style="128" customWidth="1"/>
    <col min="9210" max="9210" width="48.42578125" style="128" customWidth="1"/>
    <col min="9211" max="9222" width="9.140625" style="128" customWidth="1"/>
    <col min="9223" max="9223" width="10.42578125" style="128" customWidth="1"/>
    <col min="9224" max="9226" width="0" style="128" hidden="1" customWidth="1"/>
    <col min="9227" max="9227" width="9.28515625" style="128" customWidth="1"/>
    <col min="9228" max="9463" width="9.140625" style="128"/>
    <col min="9464" max="9465" width="2.7109375" style="128" customWidth="1"/>
    <col min="9466" max="9466" width="48.42578125" style="128" customWidth="1"/>
    <col min="9467" max="9478" width="9.140625" style="128" customWidth="1"/>
    <col min="9479" max="9479" width="10.42578125" style="128" customWidth="1"/>
    <col min="9480" max="9482" width="0" style="128" hidden="1" customWidth="1"/>
    <col min="9483" max="9483" width="9.28515625" style="128" customWidth="1"/>
    <col min="9484" max="9719" width="9.140625" style="128"/>
    <col min="9720" max="9721" width="2.7109375" style="128" customWidth="1"/>
    <col min="9722" max="9722" width="48.42578125" style="128" customWidth="1"/>
    <col min="9723" max="9734" width="9.140625" style="128" customWidth="1"/>
    <col min="9735" max="9735" width="10.42578125" style="128" customWidth="1"/>
    <col min="9736" max="9738" width="0" style="128" hidden="1" customWidth="1"/>
    <col min="9739" max="9739" width="9.28515625" style="128" customWidth="1"/>
    <col min="9740" max="9975" width="9.140625" style="128"/>
    <col min="9976" max="9977" width="2.7109375" style="128" customWidth="1"/>
    <col min="9978" max="9978" width="48.42578125" style="128" customWidth="1"/>
    <col min="9979" max="9990" width="9.140625" style="128" customWidth="1"/>
    <col min="9991" max="9991" width="10.42578125" style="128" customWidth="1"/>
    <col min="9992" max="9994" width="0" style="128" hidden="1" customWidth="1"/>
    <col min="9995" max="9995" width="9.28515625" style="128" customWidth="1"/>
    <col min="9996" max="10231" width="9.140625" style="128"/>
    <col min="10232" max="10233" width="2.7109375" style="128" customWidth="1"/>
    <col min="10234" max="10234" width="48.42578125" style="128" customWidth="1"/>
    <col min="10235" max="10246" width="9.140625" style="128" customWidth="1"/>
    <col min="10247" max="10247" width="10.42578125" style="128" customWidth="1"/>
    <col min="10248" max="10250" width="0" style="128" hidden="1" customWidth="1"/>
    <col min="10251" max="10251" width="9.28515625" style="128" customWidth="1"/>
    <col min="10252" max="10487" width="9.140625" style="128"/>
    <col min="10488" max="10489" width="2.7109375" style="128" customWidth="1"/>
    <col min="10490" max="10490" width="48.42578125" style="128" customWidth="1"/>
    <col min="10491" max="10502" width="9.140625" style="128" customWidth="1"/>
    <col min="10503" max="10503" width="10.42578125" style="128" customWidth="1"/>
    <col min="10504" max="10506" width="0" style="128" hidden="1" customWidth="1"/>
    <col min="10507" max="10507" width="9.28515625" style="128" customWidth="1"/>
    <col min="10508" max="10743" width="9.140625" style="128"/>
    <col min="10744" max="10745" width="2.7109375" style="128" customWidth="1"/>
    <col min="10746" max="10746" width="48.42578125" style="128" customWidth="1"/>
    <col min="10747" max="10758" width="9.140625" style="128" customWidth="1"/>
    <col min="10759" max="10759" width="10.42578125" style="128" customWidth="1"/>
    <col min="10760" max="10762" width="0" style="128" hidden="1" customWidth="1"/>
    <col min="10763" max="10763" width="9.28515625" style="128" customWidth="1"/>
    <col min="10764" max="10999" width="9.140625" style="128"/>
    <col min="11000" max="11001" width="2.7109375" style="128" customWidth="1"/>
    <col min="11002" max="11002" width="48.42578125" style="128" customWidth="1"/>
    <col min="11003" max="11014" width="9.140625" style="128" customWidth="1"/>
    <col min="11015" max="11015" width="10.42578125" style="128" customWidth="1"/>
    <col min="11016" max="11018" width="0" style="128" hidden="1" customWidth="1"/>
    <col min="11019" max="11019" width="9.28515625" style="128" customWidth="1"/>
    <col min="11020" max="11255" width="9.140625" style="128"/>
    <col min="11256" max="11257" width="2.7109375" style="128" customWidth="1"/>
    <col min="11258" max="11258" width="48.42578125" style="128" customWidth="1"/>
    <col min="11259" max="11270" width="9.140625" style="128" customWidth="1"/>
    <col min="11271" max="11271" width="10.42578125" style="128" customWidth="1"/>
    <col min="11272" max="11274" width="0" style="128" hidden="1" customWidth="1"/>
    <col min="11275" max="11275" width="9.28515625" style="128" customWidth="1"/>
    <col min="11276" max="11511" width="9.140625" style="128"/>
    <col min="11512" max="11513" width="2.7109375" style="128" customWidth="1"/>
    <col min="11514" max="11514" width="48.42578125" style="128" customWidth="1"/>
    <col min="11515" max="11526" width="9.140625" style="128" customWidth="1"/>
    <col min="11527" max="11527" width="10.42578125" style="128" customWidth="1"/>
    <col min="11528" max="11530" width="0" style="128" hidden="1" customWidth="1"/>
    <col min="11531" max="11531" width="9.28515625" style="128" customWidth="1"/>
    <col min="11532" max="11767" width="9.140625" style="128"/>
    <col min="11768" max="11769" width="2.7109375" style="128" customWidth="1"/>
    <col min="11770" max="11770" width="48.42578125" style="128" customWidth="1"/>
    <col min="11771" max="11782" width="9.140625" style="128" customWidth="1"/>
    <col min="11783" max="11783" width="10.42578125" style="128" customWidth="1"/>
    <col min="11784" max="11786" width="0" style="128" hidden="1" customWidth="1"/>
    <col min="11787" max="11787" width="9.28515625" style="128" customWidth="1"/>
    <col min="11788" max="12023" width="9.140625" style="128"/>
    <col min="12024" max="12025" width="2.7109375" style="128" customWidth="1"/>
    <col min="12026" max="12026" width="48.42578125" style="128" customWidth="1"/>
    <col min="12027" max="12038" width="9.140625" style="128" customWidth="1"/>
    <col min="12039" max="12039" width="10.42578125" style="128" customWidth="1"/>
    <col min="12040" max="12042" width="0" style="128" hidden="1" customWidth="1"/>
    <col min="12043" max="12043" width="9.28515625" style="128" customWidth="1"/>
    <col min="12044" max="12279" width="9.140625" style="128"/>
    <col min="12280" max="12281" width="2.7109375" style="128" customWidth="1"/>
    <col min="12282" max="12282" width="48.42578125" style="128" customWidth="1"/>
    <col min="12283" max="12294" width="9.140625" style="128" customWidth="1"/>
    <col min="12295" max="12295" width="10.42578125" style="128" customWidth="1"/>
    <col min="12296" max="12298" width="0" style="128" hidden="1" customWidth="1"/>
    <col min="12299" max="12299" width="9.28515625" style="128" customWidth="1"/>
    <col min="12300" max="12535" width="9.140625" style="128"/>
    <col min="12536" max="12537" width="2.7109375" style="128" customWidth="1"/>
    <col min="12538" max="12538" width="48.42578125" style="128" customWidth="1"/>
    <col min="12539" max="12550" width="9.140625" style="128" customWidth="1"/>
    <col min="12551" max="12551" width="10.42578125" style="128" customWidth="1"/>
    <col min="12552" max="12554" width="0" style="128" hidden="1" customWidth="1"/>
    <col min="12555" max="12555" width="9.28515625" style="128" customWidth="1"/>
    <col min="12556" max="12791" width="9.140625" style="128"/>
    <col min="12792" max="12793" width="2.7109375" style="128" customWidth="1"/>
    <col min="12794" max="12794" width="48.42578125" style="128" customWidth="1"/>
    <col min="12795" max="12806" width="9.140625" style="128" customWidth="1"/>
    <col min="12807" max="12807" width="10.42578125" style="128" customWidth="1"/>
    <col min="12808" max="12810" width="0" style="128" hidden="1" customWidth="1"/>
    <col min="12811" max="12811" width="9.28515625" style="128" customWidth="1"/>
    <col min="12812" max="13047" width="9.140625" style="128"/>
    <col min="13048" max="13049" width="2.7109375" style="128" customWidth="1"/>
    <col min="13050" max="13050" width="48.42578125" style="128" customWidth="1"/>
    <col min="13051" max="13062" width="9.140625" style="128" customWidth="1"/>
    <col min="13063" max="13063" width="10.42578125" style="128" customWidth="1"/>
    <col min="13064" max="13066" width="0" style="128" hidden="1" customWidth="1"/>
    <col min="13067" max="13067" width="9.28515625" style="128" customWidth="1"/>
    <col min="13068" max="13303" width="9.140625" style="128"/>
    <col min="13304" max="13305" width="2.7109375" style="128" customWidth="1"/>
    <col min="13306" max="13306" width="48.42578125" style="128" customWidth="1"/>
    <col min="13307" max="13318" width="9.140625" style="128" customWidth="1"/>
    <col min="13319" max="13319" width="10.42578125" style="128" customWidth="1"/>
    <col min="13320" max="13322" width="0" style="128" hidden="1" customWidth="1"/>
    <col min="13323" max="13323" width="9.28515625" style="128" customWidth="1"/>
    <col min="13324" max="13559" width="9.140625" style="128"/>
    <col min="13560" max="13561" width="2.7109375" style="128" customWidth="1"/>
    <col min="13562" max="13562" width="48.42578125" style="128" customWidth="1"/>
    <col min="13563" max="13574" width="9.140625" style="128" customWidth="1"/>
    <col min="13575" max="13575" width="10.42578125" style="128" customWidth="1"/>
    <col min="13576" max="13578" width="0" style="128" hidden="1" customWidth="1"/>
    <col min="13579" max="13579" width="9.28515625" style="128" customWidth="1"/>
    <col min="13580" max="13815" width="9.140625" style="128"/>
    <col min="13816" max="13817" width="2.7109375" style="128" customWidth="1"/>
    <col min="13818" max="13818" width="48.42578125" style="128" customWidth="1"/>
    <col min="13819" max="13830" width="9.140625" style="128" customWidth="1"/>
    <col min="13831" max="13831" width="10.42578125" style="128" customWidth="1"/>
    <col min="13832" max="13834" width="0" style="128" hidden="1" customWidth="1"/>
    <col min="13835" max="13835" width="9.28515625" style="128" customWidth="1"/>
    <col min="13836" max="14071" width="9.140625" style="128"/>
    <col min="14072" max="14073" width="2.7109375" style="128" customWidth="1"/>
    <col min="14074" max="14074" width="48.42578125" style="128" customWidth="1"/>
    <col min="14075" max="14086" width="9.140625" style="128" customWidth="1"/>
    <col min="14087" max="14087" width="10.42578125" style="128" customWidth="1"/>
    <col min="14088" max="14090" width="0" style="128" hidden="1" customWidth="1"/>
    <col min="14091" max="14091" width="9.28515625" style="128" customWidth="1"/>
    <col min="14092" max="14327" width="9.140625" style="128"/>
    <col min="14328" max="14329" width="2.7109375" style="128" customWidth="1"/>
    <col min="14330" max="14330" width="48.42578125" style="128" customWidth="1"/>
    <col min="14331" max="14342" width="9.140625" style="128" customWidth="1"/>
    <col min="14343" max="14343" width="10.42578125" style="128" customWidth="1"/>
    <col min="14344" max="14346" width="0" style="128" hidden="1" customWidth="1"/>
    <col min="14347" max="14347" width="9.28515625" style="128" customWidth="1"/>
    <col min="14348" max="14583" width="9.140625" style="128"/>
    <col min="14584" max="14585" width="2.7109375" style="128" customWidth="1"/>
    <col min="14586" max="14586" width="48.42578125" style="128" customWidth="1"/>
    <col min="14587" max="14598" width="9.140625" style="128" customWidth="1"/>
    <col min="14599" max="14599" width="10.42578125" style="128" customWidth="1"/>
    <col min="14600" max="14602" width="0" style="128" hidden="1" customWidth="1"/>
    <col min="14603" max="14603" width="9.28515625" style="128" customWidth="1"/>
    <col min="14604" max="14839" width="9.140625" style="128"/>
    <col min="14840" max="14841" width="2.7109375" style="128" customWidth="1"/>
    <col min="14842" max="14842" width="48.42578125" style="128" customWidth="1"/>
    <col min="14843" max="14854" width="9.140625" style="128" customWidth="1"/>
    <col min="14855" max="14855" width="10.42578125" style="128" customWidth="1"/>
    <col min="14856" max="14858" width="0" style="128" hidden="1" customWidth="1"/>
    <col min="14859" max="14859" width="9.28515625" style="128" customWidth="1"/>
    <col min="14860" max="15095" width="9.140625" style="128"/>
    <col min="15096" max="15097" width="2.7109375" style="128" customWidth="1"/>
    <col min="15098" max="15098" width="48.42578125" style="128" customWidth="1"/>
    <col min="15099" max="15110" width="9.140625" style="128" customWidth="1"/>
    <col min="15111" max="15111" width="10.42578125" style="128" customWidth="1"/>
    <col min="15112" max="15114" width="0" style="128" hidden="1" customWidth="1"/>
    <col min="15115" max="15115" width="9.28515625" style="128" customWidth="1"/>
    <col min="15116" max="15351" width="9.140625" style="128"/>
    <col min="15352" max="15353" width="2.7109375" style="128" customWidth="1"/>
    <col min="15354" max="15354" width="48.42578125" style="128" customWidth="1"/>
    <col min="15355" max="15366" width="9.140625" style="128" customWidth="1"/>
    <col min="15367" max="15367" width="10.42578125" style="128" customWidth="1"/>
    <col min="15368" max="15370" width="0" style="128" hidden="1" customWidth="1"/>
    <col min="15371" max="15371" width="9.28515625" style="128" customWidth="1"/>
    <col min="15372" max="15607" width="9.140625" style="128"/>
    <col min="15608" max="15609" width="2.7109375" style="128" customWidth="1"/>
    <col min="15610" max="15610" width="48.42578125" style="128" customWidth="1"/>
    <col min="15611" max="15622" width="9.140625" style="128" customWidth="1"/>
    <col min="15623" max="15623" width="10.42578125" style="128" customWidth="1"/>
    <col min="15624" max="15626" width="0" style="128" hidden="1" customWidth="1"/>
    <col min="15627" max="15627" width="9.28515625" style="128" customWidth="1"/>
    <col min="15628" max="15863" width="9.140625" style="128"/>
    <col min="15864" max="15865" width="2.7109375" style="128" customWidth="1"/>
    <col min="15866" max="15866" width="48.42578125" style="128" customWidth="1"/>
    <col min="15867" max="15878" width="9.140625" style="128" customWidth="1"/>
    <col min="15879" max="15879" width="10.42578125" style="128" customWidth="1"/>
    <col min="15880" max="15882" width="0" style="128" hidden="1" customWidth="1"/>
    <col min="15883" max="15883" width="9.28515625" style="128" customWidth="1"/>
    <col min="15884" max="16119" width="9.140625" style="128"/>
    <col min="16120" max="16121" width="2.7109375" style="128" customWidth="1"/>
    <col min="16122" max="16122" width="48.42578125" style="128" customWidth="1"/>
    <col min="16123" max="16134" width="9.140625" style="128" customWidth="1"/>
    <col min="16135" max="16135" width="10.42578125" style="128" customWidth="1"/>
    <col min="16136" max="16138" width="0" style="128" hidden="1" customWidth="1"/>
    <col min="16139" max="16139" width="9.28515625" style="128" customWidth="1"/>
    <col min="16140" max="16384" width="9.140625" style="128"/>
  </cols>
  <sheetData>
    <row r="1" spans="1:10" ht="18" customHeight="1" x14ac:dyDescent="0.2">
      <c r="D1" s="131"/>
      <c r="E1" s="131"/>
      <c r="F1" s="131"/>
    </row>
    <row r="2" spans="1:10" ht="18" hidden="1" customHeight="1" x14ac:dyDescent="0.2"/>
    <row r="3" spans="1:10" ht="18" hidden="1" customHeight="1" x14ac:dyDescent="0.2"/>
    <row r="4" spans="1:10" ht="18" hidden="1" customHeight="1" x14ac:dyDescent="0.2"/>
    <row r="5" spans="1:10" ht="18" hidden="1" customHeight="1" x14ac:dyDescent="0.2"/>
    <row r="6" spans="1:10" ht="18" hidden="1" customHeight="1" x14ac:dyDescent="0.2"/>
    <row r="7" spans="1:10" hidden="1" x14ac:dyDescent="0.2"/>
    <row r="8" spans="1:10" hidden="1" x14ac:dyDescent="0.2"/>
    <row r="9" spans="1:10" x14ac:dyDescent="0.2">
      <c r="D9" s="147"/>
      <c r="E9" s="147"/>
      <c r="F9" s="147"/>
      <c r="G9" s="132" t="s">
        <v>465</v>
      </c>
      <c r="H9" s="132" t="s">
        <v>417</v>
      </c>
    </row>
    <row r="10" spans="1:10" hidden="1" x14ac:dyDescent="0.2">
      <c r="G10" s="132"/>
      <c r="H10" s="132"/>
    </row>
    <row r="11" spans="1:10" s="133" customFormat="1" x14ac:dyDescent="0.2">
      <c r="B11" s="134"/>
      <c r="C11" s="132"/>
      <c r="D11" s="132" t="s">
        <v>418</v>
      </c>
      <c r="E11" s="132" t="s">
        <v>419</v>
      </c>
      <c r="F11" s="132" t="s">
        <v>420</v>
      </c>
      <c r="G11" s="132" t="s">
        <v>840</v>
      </c>
      <c r="H11" s="132" t="s">
        <v>421</v>
      </c>
      <c r="I11" s="132" t="s">
        <v>422</v>
      </c>
      <c r="J11" s="132" t="s">
        <v>423</v>
      </c>
    </row>
    <row r="12" spans="1:10" s="133" customFormat="1" x14ac:dyDescent="0.2">
      <c r="A12" s="135"/>
      <c r="B12" s="136"/>
      <c r="C12" s="137"/>
      <c r="D12" s="138"/>
      <c r="E12" s="138"/>
      <c r="F12" s="138"/>
      <c r="G12" s="137"/>
      <c r="H12" s="132"/>
      <c r="I12" s="132"/>
      <c r="J12" s="132"/>
    </row>
    <row r="13" spans="1:10" x14ac:dyDescent="0.2">
      <c r="A13" s="139" t="s">
        <v>642</v>
      </c>
      <c r="B13" s="140"/>
      <c r="C13" s="141"/>
      <c r="D13" s="142">
        <f t="shared" ref="D13:G13" si="0">SUM(D16,D42,D58,D78,D96,D104,D122,D126,D138)</f>
        <v>350869.68999999994</v>
      </c>
      <c r="E13" s="142">
        <f t="shared" si="0"/>
        <v>306415.86</v>
      </c>
      <c r="F13" s="142">
        <f t="shared" si="0"/>
        <v>512041.15</v>
      </c>
      <c r="G13" s="142">
        <f t="shared" si="0"/>
        <v>1169326.7000000002</v>
      </c>
      <c r="H13" s="130">
        <f>SUM(H16:H25)</f>
        <v>0</v>
      </c>
      <c r="I13" s="130">
        <f>H13-G13</f>
        <v>-1169326.7000000002</v>
      </c>
    </row>
    <row r="14" spans="1:10" x14ac:dyDescent="0.2">
      <c r="A14" s="143" t="s">
        <v>643</v>
      </c>
      <c r="B14" s="144"/>
      <c r="C14" s="145"/>
      <c r="D14" s="146"/>
      <c r="E14" s="146"/>
      <c r="F14" s="146"/>
      <c r="G14" s="146"/>
    </row>
    <row r="15" spans="1:10" hidden="1" x14ac:dyDescent="0.2">
      <c r="D15" s="147"/>
      <c r="E15" s="147"/>
      <c r="F15" s="147"/>
      <c r="G15" s="147"/>
    </row>
    <row r="16" spans="1:10" hidden="1" x14ac:dyDescent="0.2">
      <c r="B16" s="148" t="s">
        <v>644</v>
      </c>
      <c r="C16" s="149"/>
      <c r="D16" s="73"/>
      <c r="E16" s="73"/>
      <c r="F16" s="73"/>
      <c r="G16" s="73"/>
      <c r="H16" s="87"/>
      <c r="J16" s="150"/>
    </row>
    <row r="17" spans="2:10" hidden="1" x14ac:dyDescent="0.2">
      <c r="B17" s="148" t="s">
        <v>645</v>
      </c>
      <c r="C17" s="149"/>
      <c r="D17" s="73"/>
      <c r="E17" s="73"/>
      <c r="F17" s="73"/>
      <c r="G17" s="73"/>
      <c r="H17" s="87"/>
      <c r="J17" s="150"/>
    </row>
    <row r="18" spans="2:10" hidden="1" x14ac:dyDescent="0.2">
      <c r="B18" s="148"/>
      <c r="C18" s="149"/>
      <c r="D18" s="73"/>
      <c r="E18" s="73"/>
      <c r="F18" s="73"/>
      <c r="G18" s="73"/>
      <c r="H18" s="87"/>
      <c r="J18" s="150"/>
    </row>
    <row r="19" spans="2:10" hidden="1" x14ac:dyDescent="0.2">
      <c r="B19" s="151"/>
      <c r="C19" s="71" t="s">
        <v>646</v>
      </c>
      <c r="D19" s="73"/>
      <c r="E19" s="73"/>
      <c r="F19" s="73"/>
      <c r="G19" s="73"/>
      <c r="H19" s="87"/>
      <c r="J19" s="150"/>
    </row>
    <row r="20" spans="2:10" hidden="1" x14ac:dyDescent="0.2">
      <c r="D20" s="73"/>
      <c r="E20" s="73"/>
      <c r="F20" s="73"/>
      <c r="G20" s="73"/>
      <c r="H20" s="87"/>
      <c r="J20" s="150"/>
    </row>
    <row r="21" spans="2:10" hidden="1" x14ac:dyDescent="0.2">
      <c r="C21" s="71" t="s">
        <v>647</v>
      </c>
      <c r="D21" s="73"/>
      <c r="E21" s="73"/>
      <c r="F21" s="73"/>
      <c r="G21" s="73"/>
      <c r="H21" s="87"/>
      <c r="J21" s="150"/>
    </row>
    <row r="22" spans="2:10" hidden="1" x14ac:dyDescent="0.2">
      <c r="D22" s="73"/>
      <c r="E22" s="73"/>
      <c r="F22" s="73"/>
      <c r="G22" s="73"/>
      <c r="H22" s="87"/>
      <c r="J22" s="150"/>
    </row>
    <row r="23" spans="2:10" hidden="1" x14ac:dyDescent="0.2">
      <c r="C23" s="71" t="s">
        <v>648</v>
      </c>
      <c r="D23" s="73"/>
      <c r="E23" s="73"/>
      <c r="F23" s="73"/>
      <c r="G23" s="73"/>
      <c r="H23" s="87"/>
      <c r="J23" s="150"/>
    </row>
    <row r="24" spans="2:10" hidden="1" x14ac:dyDescent="0.2">
      <c r="D24" s="64"/>
      <c r="E24" s="64"/>
      <c r="F24" s="64"/>
      <c r="G24" s="73"/>
      <c r="H24" s="87"/>
      <c r="J24" s="150"/>
    </row>
    <row r="25" spans="2:10" hidden="1" x14ac:dyDescent="0.2">
      <c r="C25" s="71" t="s">
        <v>649</v>
      </c>
      <c r="D25" s="73"/>
      <c r="E25" s="73"/>
      <c r="F25" s="73"/>
      <c r="G25" s="73"/>
      <c r="H25" s="87"/>
      <c r="J25" s="150"/>
    </row>
    <row r="26" spans="2:10" hidden="1" x14ac:dyDescent="0.2">
      <c r="D26" s="73"/>
      <c r="E26" s="73"/>
      <c r="F26" s="73"/>
      <c r="G26" s="147"/>
    </row>
    <row r="27" spans="2:10" hidden="1" x14ac:dyDescent="0.2">
      <c r="C27" s="71" t="s">
        <v>650</v>
      </c>
      <c r="D27" s="147"/>
      <c r="E27" s="147"/>
      <c r="F27" s="147"/>
      <c r="G27" s="147"/>
    </row>
    <row r="28" spans="2:10" hidden="1" x14ac:dyDescent="0.2">
      <c r="C28" s="71" t="s">
        <v>651</v>
      </c>
      <c r="D28" s="147"/>
      <c r="E28" s="147"/>
      <c r="F28" s="147"/>
      <c r="G28" s="147"/>
    </row>
    <row r="29" spans="2:10" hidden="1" x14ac:dyDescent="0.2">
      <c r="D29" s="147"/>
      <c r="E29" s="147"/>
      <c r="F29" s="147"/>
      <c r="G29" s="147"/>
    </row>
    <row r="30" spans="2:10" hidden="1" x14ac:dyDescent="0.2">
      <c r="C30" s="71" t="s">
        <v>652</v>
      </c>
      <c r="D30" s="147"/>
      <c r="E30" s="147"/>
      <c r="F30" s="147"/>
      <c r="G30" s="147"/>
    </row>
    <row r="31" spans="2:10" hidden="1" x14ac:dyDescent="0.2">
      <c r="C31" s="71" t="s">
        <v>653</v>
      </c>
      <c r="D31" s="147"/>
      <c r="E31" s="147"/>
      <c r="F31" s="147"/>
      <c r="G31" s="147"/>
    </row>
    <row r="32" spans="2:10" hidden="1" x14ac:dyDescent="0.2">
      <c r="D32" s="147"/>
      <c r="E32" s="147"/>
      <c r="F32" s="147"/>
      <c r="G32" s="147"/>
    </row>
    <row r="33" spans="2:7" hidden="1" x14ac:dyDescent="0.2">
      <c r="C33" s="71" t="s">
        <v>654</v>
      </c>
      <c r="D33" s="147"/>
      <c r="E33" s="147"/>
      <c r="F33" s="147"/>
      <c r="G33" s="147"/>
    </row>
    <row r="34" spans="2:7" hidden="1" x14ac:dyDescent="0.2">
      <c r="C34" s="71" t="s">
        <v>655</v>
      </c>
      <c r="D34" s="147"/>
      <c r="E34" s="147"/>
      <c r="F34" s="147"/>
      <c r="G34" s="147"/>
    </row>
    <row r="35" spans="2:7" hidden="1" x14ac:dyDescent="0.2">
      <c r="D35" s="147"/>
      <c r="E35" s="147"/>
      <c r="F35" s="147"/>
      <c r="G35" s="147"/>
    </row>
    <row r="36" spans="2:7" hidden="1" x14ac:dyDescent="0.2">
      <c r="C36" s="71" t="s">
        <v>656</v>
      </c>
      <c r="D36" s="147"/>
      <c r="E36" s="147"/>
      <c r="F36" s="147"/>
      <c r="G36" s="147"/>
    </row>
    <row r="37" spans="2:7" hidden="1" x14ac:dyDescent="0.2">
      <c r="C37" s="71" t="s">
        <v>657</v>
      </c>
      <c r="D37" s="147"/>
      <c r="E37" s="147"/>
      <c r="F37" s="147"/>
      <c r="G37" s="147"/>
    </row>
    <row r="38" spans="2:7" hidden="1" x14ac:dyDescent="0.2">
      <c r="D38" s="147"/>
      <c r="E38" s="147"/>
      <c r="F38" s="147"/>
      <c r="G38" s="147"/>
    </row>
    <row r="39" spans="2:7" hidden="1" x14ac:dyDescent="0.2">
      <c r="C39" s="71" t="s">
        <v>658</v>
      </c>
      <c r="D39" s="147"/>
      <c r="E39" s="147"/>
      <c r="F39" s="147"/>
      <c r="G39" s="147"/>
    </row>
    <row r="40" spans="2:7" hidden="1" x14ac:dyDescent="0.2">
      <c r="C40" s="71" t="s">
        <v>659</v>
      </c>
      <c r="D40" s="147"/>
      <c r="E40" s="147"/>
      <c r="F40" s="147"/>
      <c r="G40" s="147"/>
    </row>
    <row r="41" spans="2:7" hidden="1" x14ac:dyDescent="0.2">
      <c r="D41" s="147"/>
      <c r="E41" s="147"/>
      <c r="F41" s="147"/>
      <c r="G41" s="147"/>
    </row>
    <row r="42" spans="2:7" hidden="1" x14ac:dyDescent="0.2">
      <c r="B42" s="94" t="s">
        <v>660</v>
      </c>
      <c r="C42" s="152"/>
      <c r="D42" s="147">
        <f t="shared" ref="D42:G42" si="1">SUM(D44:D55)</f>
        <v>0</v>
      </c>
      <c r="E42" s="147">
        <f t="shared" si="1"/>
        <v>0</v>
      </c>
      <c r="F42" s="147">
        <f t="shared" si="1"/>
        <v>0</v>
      </c>
      <c r="G42" s="147">
        <f t="shared" si="1"/>
        <v>0</v>
      </c>
    </row>
    <row r="43" spans="2:7" hidden="1" x14ac:dyDescent="0.2">
      <c r="D43" s="147"/>
      <c r="E43" s="147"/>
      <c r="F43" s="147"/>
      <c r="G43" s="147"/>
    </row>
    <row r="44" spans="2:7" hidden="1" x14ac:dyDescent="0.2">
      <c r="C44" s="71" t="s">
        <v>661</v>
      </c>
      <c r="D44" s="147"/>
      <c r="E44" s="147"/>
      <c r="F44" s="147"/>
      <c r="G44" s="147"/>
    </row>
    <row r="45" spans="2:7" hidden="1" x14ac:dyDescent="0.2">
      <c r="C45" s="71" t="s">
        <v>662</v>
      </c>
      <c r="D45" s="147"/>
      <c r="E45" s="147"/>
      <c r="F45" s="147"/>
      <c r="G45" s="147"/>
    </row>
    <row r="46" spans="2:7" hidden="1" x14ac:dyDescent="0.2">
      <c r="D46" s="147"/>
      <c r="E46" s="147"/>
      <c r="F46" s="147"/>
      <c r="G46" s="147"/>
    </row>
    <row r="47" spans="2:7" hidden="1" x14ac:dyDescent="0.2">
      <c r="C47" s="71" t="s">
        <v>663</v>
      </c>
      <c r="D47" s="147"/>
      <c r="E47" s="147"/>
      <c r="F47" s="147"/>
      <c r="G47" s="147"/>
    </row>
    <row r="48" spans="2:7" hidden="1" x14ac:dyDescent="0.2">
      <c r="C48" s="71" t="s">
        <v>653</v>
      </c>
      <c r="D48" s="147"/>
      <c r="E48" s="147"/>
      <c r="F48" s="147"/>
      <c r="G48" s="147"/>
    </row>
    <row r="49" spans="2:7" hidden="1" x14ac:dyDescent="0.2">
      <c r="D49" s="147"/>
      <c r="E49" s="147"/>
      <c r="F49" s="147"/>
      <c r="G49" s="147"/>
    </row>
    <row r="50" spans="2:7" hidden="1" x14ac:dyDescent="0.2">
      <c r="C50" s="71" t="s">
        <v>664</v>
      </c>
      <c r="D50" s="147"/>
      <c r="E50" s="147"/>
      <c r="F50" s="147"/>
      <c r="G50" s="147"/>
    </row>
    <row r="51" spans="2:7" hidden="1" x14ac:dyDescent="0.2">
      <c r="C51" s="71" t="s">
        <v>665</v>
      </c>
      <c r="D51" s="147"/>
      <c r="E51" s="147"/>
      <c r="F51" s="147"/>
      <c r="G51" s="147"/>
    </row>
    <row r="52" spans="2:7" hidden="1" x14ac:dyDescent="0.2">
      <c r="D52" s="147"/>
      <c r="E52" s="147"/>
      <c r="F52" s="147"/>
      <c r="G52" s="147"/>
    </row>
    <row r="53" spans="2:7" hidden="1" x14ac:dyDescent="0.2">
      <c r="C53" s="71" t="s">
        <v>666</v>
      </c>
      <c r="D53" s="147"/>
      <c r="E53" s="147"/>
      <c r="F53" s="147"/>
      <c r="G53" s="147"/>
    </row>
    <row r="54" spans="2:7" hidden="1" x14ac:dyDescent="0.2">
      <c r="D54" s="147"/>
      <c r="E54" s="147"/>
      <c r="F54" s="147"/>
      <c r="G54" s="147"/>
    </row>
    <row r="55" spans="2:7" hidden="1" x14ac:dyDescent="0.2">
      <c r="C55" s="71" t="s">
        <v>667</v>
      </c>
      <c r="D55" s="147"/>
      <c r="E55" s="147"/>
      <c r="F55" s="147"/>
      <c r="G55" s="147"/>
    </row>
    <row r="56" spans="2:7" hidden="1" x14ac:dyDescent="0.2">
      <c r="C56" s="71" t="s">
        <v>668</v>
      </c>
      <c r="D56" s="147"/>
      <c r="E56" s="147"/>
      <c r="F56" s="147"/>
      <c r="G56" s="147"/>
    </row>
    <row r="57" spans="2:7" hidden="1" x14ac:dyDescent="0.2">
      <c r="D57" s="147"/>
      <c r="E57" s="147"/>
      <c r="F57" s="147"/>
      <c r="G57" s="147"/>
    </row>
    <row r="58" spans="2:7" hidden="1" x14ac:dyDescent="0.2">
      <c r="B58" s="94" t="s">
        <v>669</v>
      </c>
      <c r="C58" s="152"/>
      <c r="D58" s="147">
        <f t="shared" ref="D58:G58" si="2">SUM(D60:D76)</f>
        <v>0</v>
      </c>
      <c r="E58" s="147">
        <f t="shared" si="2"/>
        <v>0</v>
      </c>
      <c r="F58" s="147">
        <f t="shared" si="2"/>
        <v>0</v>
      </c>
      <c r="G58" s="147">
        <f t="shared" si="2"/>
        <v>0</v>
      </c>
    </row>
    <row r="59" spans="2:7" hidden="1" x14ac:dyDescent="0.2">
      <c r="D59" s="147"/>
      <c r="E59" s="147"/>
      <c r="F59" s="147"/>
      <c r="G59" s="147"/>
    </row>
    <row r="60" spans="2:7" hidden="1" x14ac:dyDescent="0.2">
      <c r="C60" s="71" t="s">
        <v>670</v>
      </c>
      <c r="D60" s="147"/>
      <c r="E60" s="147"/>
      <c r="F60" s="147"/>
      <c r="G60" s="147"/>
    </row>
    <row r="61" spans="2:7" hidden="1" x14ac:dyDescent="0.2">
      <c r="D61" s="147"/>
      <c r="E61" s="147"/>
      <c r="F61" s="147"/>
      <c r="G61" s="147"/>
    </row>
    <row r="62" spans="2:7" hidden="1" x14ac:dyDescent="0.2">
      <c r="C62" s="71" t="s">
        <v>671</v>
      </c>
      <c r="D62" s="147"/>
      <c r="E62" s="147"/>
      <c r="F62" s="147"/>
      <c r="G62" s="147"/>
    </row>
    <row r="63" spans="2:7" hidden="1" x14ac:dyDescent="0.2">
      <c r="D63" s="147"/>
      <c r="E63" s="147"/>
      <c r="F63" s="147"/>
      <c r="G63" s="147"/>
    </row>
    <row r="64" spans="2:7" hidden="1" x14ac:dyDescent="0.2">
      <c r="C64" s="71" t="s">
        <v>672</v>
      </c>
      <c r="D64" s="147"/>
      <c r="E64" s="147"/>
      <c r="F64" s="147"/>
      <c r="G64" s="147"/>
    </row>
    <row r="65" spans="2:11" hidden="1" x14ac:dyDescent="0.2">
      <c r="D65" s="147"/>
      <c r="E65" s="147"/>
      <c r="F65" s="147"/>
      <c r="G65" s="147"/>
    </row>
    <row r="66" spans="2:11" hidden="1" x14ac:dyDescent="0.2">
      <c r="C66" s="71" t="s">
        <v>673</v>
      </c>
      <c r="D66" s="147"/>
      <c r="E66" s="147"/>
      <c r="F66" s="147"/>
      <c r="G66" s="147"/>
    </row>
    <row r="67" spans="2:11" hidden="1" x14ac:dyDescent="0.2">
      <c r="D67" s="147"/>
      <c r="E67" s="147"/>
      <c r="F67" s="147"/>
      <c r="G67" s="147"/>
    </row>
    <row r="68" spans="2:11" hidden="1" x14ac:dyDescent="0.2">
      <c r="C68" s="71" t="s">
        <v>674</v>
      </c>
      <c r="D68" s="147"/>
      <c r="E68" s="147"/>
      <c r="F68" s="147"/>
      <c r="G68" s="147"/>
    </row>
    <row r="69" spans="2:11" hidden="1" x14ac:dyDescent="0.2">
      <c r="D69" s="147"/>
      <c r="E69" s="147"/>
      <c r="F69" s="147"/>
      <c r="G69" s="147"/>
    </row>
    <row r="70" spans="2:11" hidden="1" x14ac:dyDescent="0.2">
      <c r="C70" s="71" t="s">
        <v>675</v>
      </c>
      <c r="D70" s="147"/>
      <c r="E70" s="147"/>
      <c r="F70" s="147"/>
      <c r="G70" s="147"/>
    </row>
    <row r="71" spans="2:11" hidden="1" x14ac:dyDescent="0.2">
      <c r="D71" s="147"/>
      <c r="E71" s="147"/>
      <c r="F71" s="147"/>
      <c r="G71" s="147"/>
    </row>
    <row r="72" spans="2:11" hidden="1" x14ac:dyDescent="0.2">
      <c r="C72" s="71" t="s">
        <v>676</v>
      </c>
      <c r="D72" s="147"/>
      <c r="E72" s="147"/>
      <c r="F72" s="147"/>
      <c r="G72" s="147"/>
    </row>
    <row r="73" spans="2:11" hidden="1" x14ac:dyDescent="0.2">
      <c r="D73" s="147"/>
      <c r="E73" s="147"/>
      <c r="F73" s="147"/>
      <c r="G73" s="147"/>
    </row>
    <row r="74" spans="2:11" hidden="1" x14ac:dyDescent="0.2">
      <c r="C74" s="71" t="s">
        <v>677</v>
      </c>
      <c r="D74" s="147"/>
      <c r="E74" s="147"/>
      <c r="F74" s="147"/>
      <c r="G74" s="147"/>
    </row>
    <row r="75" spans="2:11" hidden="1" x14ac:dyDescent="0.2">
      <c r="D75" s="147"/>
      <c r="E75" s="147"/>
      <c r="F75" s="147"/>
      <c r="G75" s="147"/>
    </row>
    <row r="76" spans="2:11" hidden="1" x14ac:dyDescent="0.2">
      <c r="C76" s="71" t="s">
        <v>678</v>
      </c>
      <c r="D76" s="147"/>
      <c r="E76" s="147"/>
      <c r="F76" s="147"/>
      <c r="G76" s="147"/>
    </row>
    <row r="77" spans="2:11" hidden="1" x14ac:dyDescent="0.2">
      <c r="D77" s="147"/>
      <c r="E77" s="147"/>
      <c r="F77" s="147"/>
      <c r="G77" s="147"/>
    </row>
    <row r="78" spans="2:11" x14ac:dyDescent="0.2">
      <c r="B78" s="67" t="s">
        <v>679</v>
      </c>
      <c r="C78" s="89"/>
      <c r="D78" s="153">
        <f t="shared" ref="D78:G78" si="3">SUM(D80:D94)</f>
        <v>350869.68999999994</v>
      </c>
      <c r="E78" s="153">
        <f t="shared" si="3"/>
        <v>306415.86</v>
      </c>
      <c r="F78" s="153">
        <f t="shared" si="3"/>
        <v>512041.15</v>
      </c>
      <c r="G78" s="153">
        <f t="shared" si="3"/>
        <v>1169326.7000000002</v>
      </c>
    </row>
    <row r="79" spans="2:11" hidden="1" x14ac:dyDescent="0.2">
      <c r="C79" s="62"/>
      <c r="D79" s="147"/>
      <c r="E79" s="147"/>
      <c r="F79" s="147"/>
      <c r="G79" s="147"/>
    </row>
    <row r="80" spans="2:11" x14ac:dyDescent="0.2">
      <c r="C80" s="62" t="s">
        <v>680</v>
      </c>
      <c r="D80" s="147">
        <v>179446.3</v>
      </c>
      <c r="E80" s="147">
        <v>278217.24</v>
      </c>
      <c r="F80" s="147">
        <v>456975.78</v>
      </c>
      <c r="G80" s="147">
        <f t="shared" ref="G80:G93" si="4">SUM(D80:F80)</f>
        <v>914639.32000000007</v>
      </c>
      <c r="K80" s="155"/>
    </row>
    <row r="81" spans="2:11" hidden="1" x14ac:dyDescent="0.2">
      <c r="C81" s="62"/>
      <c r="D81" s="147"/>
      <c r="E81" s="147"/>
      <c r="F81" s="147"/>
      <c r="G81" s="147">
        <f t="shared" si="4"/>
        <v>0</v>
      </c>
      <c r="K81" s="155"/>
    </row>
    <row r="82" spans="2:11" hidden="1" x14ac:dyDescent="0.2">
      <c r="C82" s="62" t="s">
        <v>681</v>
      </c>
      <c r="D82" s="147"/>
      <c r="E82" s="147"/>
      <c r="F82" s="147"/>
      <c r="G82" s="147">
        <f t="shared" si="4"/>
        <v>0</v>
      </c>
      <c r="K82" s="155"/>
    </row>
    <row r="83" spans="2:11" hidden="1" x14ac:dyDescent="0.2">
      <c r="C83" s="62"/>
      <c r="D83" s="147"/>
      <c r="E83" s="147"/>
      <c r="F83" s="147"/>
      <c r="G83" s="147">
        <f t="shared" si="4"/>
        <v>0</v>
      </c>
      <c r="K83" s="155"/>
    </row>
    <row r="84" spans="2:11" x14ac:dyDescent="0.2">
      <c r="C84" s="62" t="s">
        <v>682</v>
      </c>
      <c r="D84" s="147">
        <v>3666.4</v>
      </c>
      <c r="E84" s="147">
        <v>5451.91</v>
      </c>
      <c r="F84" s="147">
        <v>25787.5</v>
      </c>
      <c r="G84" s="147">
        <f t="shared" si="4"/>
        <v>34905.81</v>
      </c>
      <c r="K84" s="155"/>
    </row>
    <row r="85" spans="2:11" hidden="1" x14ac:dyDescent="0.2">
      <c r="C85" s="62"/>
      <c r="D85" s="147"/>
      <c r="E85" s="147"/>
      <c r="F85" s="147"/>
      <c r="G85" s="147">
        <f t="shared" si="4"/>
        <v>0</v>
      </c>
      <c r="K85" s="155"/>
    </row>
    <row r="86" spans="2:11" hidden="1" x14ac:dyDescent="0.2">
      <c r="C86" s="62" t="s">
        <v>683</v>
      </c>
      <c r="D86" s="147"/>
      <c r="E86" s="147"/>
      <c r="F86" s="147"/>
      <c r="G86" s="147">
        <f t="shared" si="4"/>
        <v>0</v>
      </c>
      <c r="K86" s="155"/>
    </row>
    <row r="87" spans="2:11" hidden="1" x14ac:dyDescent="0.2">
      <c r="C87" s="62"/>
      <c r="D87" s="147"/>
      <c r="E87" s="147"/>
      <c r="F87" s="147"/>
      <c r="G87" s="147">
        <f t="shared" si="4"/>
        <v>0</v>
      </c>
      <c r="K87" s="155"/>
    </row>
    <row r="88" spans="2:11" x14ac:dyDescent="0.2">
      <c r="C88" s="62" t="s">
        <v>684</v>
      </c>
      <c r="D88" s="147">
        <v>167756.99</v>
      </c>
      <c r="E88" s="147">
        <v>22746.71</v>
      </c>
      <c r="F88" s="147">
        <v>29277.87</v>
      </c>
      <c r="G88" s="147">
        <f t="shared" si="4"/>
        <v>219781.56999999998</v>
      </c>
      <c r="K88" s="155"/>
    </row>
    <row r="89" spans="2:11" hidden="1" x14ac:dyDescent="0.2">
      <c r="D89" s="147"/>
      <c r="E89" s="147"/>
      <c r="F89" s="147"/>
      <c r="G89" s="147">
        <f t="shared" si="4"/>
        <v>0</v>
      </c>
      <c r="K89" s="155"/>
    </row>
    <row r="90" spans="2:11" hidden="1" x14ac:dyDescent="0.2">
      <c r="C90" s="71" t="s">
        <v>685</v>
      </c>
      <c r="D90" s="147"/>
      <c r="E90" s="147"/>
      <c r="F90" s="147"/>
      <c r="G90" s="147">
        <f t="shared" si="4"/>
        <v>0</v>
      </c>
      <c r="K90" s="155"/>
    </row>
    <row r="91" spans="2:11" hidden="1" x14ac:dyDescent="0.2">
      <c r="D91" s="147"/>
      <c r="E91" s="147"/>
      <c r="F91" s="147"/>
      <c r="G91" s="147">
        <f t="shared" si="4"/>
        <v>0</v>
      </c>
      <c r="K91" s="155"/>
    </row>
    <row r="92" spans="2:11" hidden="1" x14ac:dyDescent="0.2">
      <c r="C92" s="71" t="s">
        <v>686</v>
      </c>
      <c r="D92" s="147"/>
      <c r="E92" s="147"/>
      <c r="F92" s="147"/>
      <c r="G92" s="147">
        <f t="shared" si="4"/>
        <v>0</v>
      </c>
      <c r="K92" s="155"/>
    </row>
    <row r="93" spans="2:11" hidden="1" x14ac:dyDescent="0.2">
      <c r="D93" s="147"/>
      <c r="E93" s="147"/>
      <c r="F93" s="147"/>
      <c r="G93" s="147">
        <f t="shared" si="4"/>
        <v>0</v>
      </c>
      <c r="K93" s="155"/>
    </row>
    <row r="94" spans="2:11" x14ac:dyDescent="0.2">
      <c r="C94" s="62" t="s">
        <v>687</v>
      </c>
      <c r="D94" s="147"/>
      <c r="E94" s="147"/>
      <c r="F94" s="147"/>
      <c r="G94" s="147"/>
      <c r="K94" s="155"/>
    </row>
    <row r="95" spans="2:11" hidden="1" x14ac:dyDescent="0.2"/>
    <row r="96" spans="2:11" hidden="1" x14ac:dyDescent="0.2">
      <c r="B96" s="94" t="s">
        <v>688</v>
      </c>
      <c r="C96" s="152"/>
      <c r="D96" s="130">
        <f t="shared" ref="D96:G96" si="5">SUM(D98:D102)</f>
        <v>0</v>
      </c>
      <c r="E96" s="130">
        <f t="shared" si="5"/>
        <v>0</v>
      </c>
      <c r="F96" s="130">
        <f t="shared" si="5"/>
        <v>0</v>
      </c>
      <c r="G96" s="130">
        <f t="shared" si="5"/>
        <v>0</v>
      </c>
    </row>
    <row r="97" spans="2:7" hidden="1" x14ac:dyDescent="0.2"/>
    <row r="98" spans="2:7" hidden="1" x14ac:dyDescent="0.2">
      <c r="C98" s="71" t="s">
        <v>689</v>
      </c>
    </row>
    <row r="99" spans="2:7" hidden="1" x14ac:dyDescent="0.2"/>
    <row r="100" spans="2:7" hidden="1" x14ac:dyDescent="0.2">
      <c r="C100" s="71" t="s">
        <v>690</v>
      </c>
    </row>
    <row r="101" spans="2:7" hidden="1" x14ac:dyDescent="0.2"/>
    <row r="102" spans="2:7" hidden="1" x14ac:dyDescent="0.2">
      <c r="C102" s="71" t="s">
        <v>691</v>
      </c>
    </row>
    <row r="103" spans="2:7" hidden="1" x14ac:dyDescent="0.2"/>
    <row r="104" spans="2:7" hidden="1" x14ac:dyDescent="0.2">
      <c r="B104" s="94" t="s">
        <v>692</v>
      </c>
      <c r="C104" s="152"/>
      <c r="D104" s="130">
        <f t="shared" ref="D104:G104" si="6">SUM(D107:D119)</f>
        <v>0</v>
      </c>
      <c r="E104" s="130">
        <f t="shared" si="6"/>
        <v>0</v>
      </c>
      <c r="F104" s="130">
        <f t="shared" si="6"/>
        <v>0</v>
      </c>
      <c r="G104" s="130">
        <f t="shared" si="6"/>
        <v>0</v>
      </c>
    </row>
    <row r="105" spans="2:7" hidden="1" x14ac:dyDescent="0.2">
      <c r="B105" s="154"/>
      <c r="C105" s="152" t="s">
        <v>693</v>
      </c>
    </row>
    <row r="106" spans="2:7" hidden="1" x14ac:dyDescent="0.2"/>
    <row r="107" spans="2:7" hidden="1" x14ac:dyDescent="0.2">
      <c r="C107" s="71" t="s">
        <v>694</v>
      </c>
    </row>
    <row r="108" spans="2:7" hidden="1" x14ac:dyDescent="0.2"/>
    <row r="109" spans="2:7" hidden="1" x14ac:dyDescent="0.2">
      <c r="C109" s="71" t="s">
        <v>695</v>
      </c>
    </row>
    <row r="110" spans="2:7" hidden="1" x14ac:dyDescent="0.2"/>
    <row r="111" spans="2:7" hidden="1" x14ac:dyDescent="0.2">
      <c r="C111" s="71" t="s">
        <v>696</v>
      </c>
    </row>
    <row r="112" spans="2:7" hidden="1" x14ac:dyDescent="0.2"/>
    <row r="113" spans="2:7" hidden="1" x14ac:dyDescent="0.2">
      <c r="C113" s="71" t="s">
        <v>697</v>
      </c>
    </row>
    <row r="114" spans="2:7" hidden="1" x14ac:dyDescent="0.2">
      <c r="C114" s="71" t="s">
        <v>662</v>
      </c>
    </row>
    <row r="115" spans="2:7" hidden="1" x14ac:dyDescent="0.2"/>
    <row r="116" spans="2:7" hidden="1" x14ac:dyDescent="0.2">
      <c r="C116" s="71" t="s">
        <v>698</v>
      </c>
    </row>
    <row r="117" spans="2:7" hidden="1" x14ac:dyDescent="0.2">
      <c r="C117" s="71" t="s">
        <v>699</v>
      </c>
    </row>
    <row r="118" spans="2:7" hidden="1" x14ac:dyDescent="0.2"/>
    <row r="119" spans="2:7" hidden="1" x14ac:dyDescent="0.2">
      <c r="C119" s="71" t="s">
        <v>700</v>
      </c>
    </row>
    <row r="120" spans="2:7" hidden="1" x14ac:dyDescent="0.2">
      <c r="C120" s="71" t="s">
        <v>701</v>
      </c>
    </row>
    <row r="121" spans="2:7" hidden="1" x14ac:dyDescent="0.2"/>
    <row r="122" spans="2:7" hidden="1" x14ac:dyDescent="0.2">
      <c r="B122" s="94" t="s">
        <v>702</v>
      </c>
      <c r="C122" s="152"/>
      <c r="D122" s="130">
        <f t="shared" ref="D122:G122" si="7">SUM(D124)</f>
        <v>0</v>
      </c>
      <c r="E122" s="130">
        <f t="shared" si="7"/>
        <v>0</v>
      </c>
      <c r="F122" s="130">
        <f t="shared" si="7"/>
        <v>0</v>
      </c>
      <c r="G122" s="130">
        <f t="shared" si="7"/>
        <v>0</v>
      </c>
    </row>
    <row r="123" spans="2:7" hidden="1" x14ac:dyDescent="0.2"/>
    <row r="124" spans="2:7" hidden="1" x14ac:dyDescent="0.2">
      <c r="C124" s="71" t="s">
        <v>703</v>
      </c>
    </row>
    <row r="125" spans="2:7" hidden="1" x14ac:dyDescent="0.2"/>
    <row r="126" spans="2:7" hidden="1" x14ac:dyDescent="0.2">
      <c r="B126" s="94" t="s">
        <v>704</v>
      </c>
      <c r="C126" s="152"/>
      <c r="D126" s="130">
        <f t="shared" ref="D126:G126" si="8">SUM(D128:D136)</f>
        <v>0</v>
      </c>
      <c r="E126" s="130">
        <f t="shared" si="8"/>
        <v>0</v>
      </c>
      <c r="F126" s="130">
        <f t="shared" si="8"/>
        <v>0</v>
      </c>
      <c r="G126" s="130">
        <f t="shared" si="8"/>
        <v>0</v>
      </c>
    </row>
    <row r="127" spans="2:7" hidden="1" x14ac:dyDescent="0.2"/>
    <row r="128" spans="2:7" hidden="1" x14ac:dyDescent="0.2">
      <c r="C128" s="71" t="s">
        <v>705</v>
      </c>
    </row>
    <row r="129" spans="2:7" hidden="1" x14ac:dyDescent="0.2"/>
    <row r="130" spans="2:7" hidden="1" x14ac:dyDescent="0.2">
      <c r="C130" s="71" t="s">
        <v>706</v>
      </c>
    </row>
    <row r="131" spans="2:7" hidden="1" x14ac:dyDescent="0.2"/>
    <row r="132" spans="2:7" hidden="1" x14ac:dyDescent="0.2">
      <c r="C132" s="71" t="s">
        <v>707</v>
      </c>
    </row>
    <row r="133" spans="2:7" hidden="1" x14ac:dyDescent="0.2"/>
    <row r="134" spans="2:7" hidden="1" x14ac:dyDescent="0.2">
      <c r="C134" s="71" t="s">
        <v>708</v>
      </c>
    </row>
    <row r="135" spans="2:7" hidden="1" x14ac:dyDescent="0.2"/>
    <row r="136" spans="2:7" hidden="1" x14ac:dyDescent="0.2">
      <c r="C136" s="71" t="s">
        <v>709</v>
      </c>
    </row>
    <row r="137" spans="2:7" hidden="1" x14ac:dyDescent="0.2"/>
    <row r="138" spans="2:7" hidden="1" x14ac:dyDescent="0.2">
      <c r="B138" s="94" t="s">
        <v>710</v>
      </c>
      <c r="C138" s="152"/>
      <c r="D138" s="130">
        <f t="shared" ref="D138:G138" si="9">SUM(D140:D144)</f>
        <v>0</v>
      </c>
      <c r="E138" s="130">
        <f t="shared" si="9"/>
        <v>0</v>
      </c>
      <c r="F138" s="130">
        <f t="shared" si="9"/>
        <v>0</v>
      </c>
      <c r="G138" s="130">
        <f t="shared" si="9"/>
        <v>0</v>
      </c>
    </row>
    <row r="139" spans="2:7" hidden="1" x14ac:dyDescent="0.2"/>
    <row r="140" spans="2:7" hidden="1" x14ac:dyDescent="0.2">
      <c r="C140" s="71" t="s">
        <v>711</v>
      </c>
    </row>
    <row r="141" spans="2:7" hidden="1" x14ac:dyDescent="0.2"/>
    <row r="142" spans="2:7" hidden="1" x14ac:dyDescent="0.2">
      <c r="C142" s="71" t="s">
        <v>712</v>
      </c>
    </row>
    <row r="143" spans="2:7" hidden="1" x14ac:dyDescent="0.2"/>
    <row r="144" spans="2:7" hidden="1" x14ac:dyDescent="0.2">
      <c r="C144" s="71" t="s">
        <v>713</v>
      </c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75" orientation="portrait" horizontalDpi="300" verticalDpi="300" r:id="rId1"/>
  <headerFooter alignWithMargins="0">
    <oddHeader xml:space="preserve">&amp;C&amp;16XV AYUNTAMIENTO DE COMONDU
TESORERIA GENERAL MUNICIPAL
PRESUPUESTO DE EGRESOS  ESTIMADO 4TO TRIMESTRE 2017&amp;10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G8" sqref="G8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7.140625" style="62" customWidth="1"/>
    <col min="4" max="4" width="9.140625" style="54" customWidth="1"/>
    <col min="5" max="6" width="10.42578125" style="54" bestFit="1" customWidth="1"/>
    <col min="7" max="7" width="11.7109375" style="54" bestFit="1" customWidth="1"/>
    <col min="8" max="8" width="10.85546875" style="54" hidden="1" customWidth="1"/>
    <col min="9" max="9" width="10.7109375" style="62" hidden="1" customWidth="1"/>
    <col min="10" max="11" width="9.42578125" style="54" hidden="1" customWidth="1"/>
    <col min="12" max="12" width="12.28515625" style="54" bestFit="1" customWidth="1"/>
    <col min="13" max="247" width="9.140625" style="54"/>
    <col min="248" max="249" width="2.7109375" style="54" customWidth="1"/>
    <col min="250" max="250" width="47.140625" style="54" customWidth="1"/>
    <col min="251" max="262" width="9.140625" style="54" customWidth="1"/>
    <col min="263" max="263" width="10.7109375" style="54" customWidth="1"/>
    <col min="264" max="267" width="0" style="54" hidden="1" customWidth="1"/>
    <col min="268" max="503" width="9.140625" style="54"/>
    <col min="504" max="505" width="2.7109375" style="54" customWidth="1"/>
    <col min="506" max="506" width="47.140625" style="54" customWidth="1"/>
    <col min="507" max="518" width="9.140625" style="54" customWidth="1"/>
    <col min="519" max="519" width="10.7109375" style="54" customWidth="1"/>
    <col min="520" max="523" width="0" style="54" hidden="1" customWidth="1"/>
    <col min="524" max="759" width="9.140625" style="54"/>
    <col min="760" max="761" width="2.7109375" style="54" customWidth="1"/>
    <col min="762" max="762" width="47.140625" style="54" customWidth="1"/>
    <col min="763" max="774" width="9.140625" style="54" customWidth="1"/>
    <col min="775" max="775" width="10.7109375" style="54" customWidth="1"/>
    <col min="776" max="779" width="0" style="54" hidden="1" customWidth="1"/>
    <col min="780" max="1015" width="9.140625" style="54"/>
    <col min="1016" max="1017" width="2.7109375" style="54" customWidth="1"/>
    <col min="1018" max="1018" width="47.140625" style="54" customWidth="1"/>
    <col min="1019" max="1030" width="9.140625" style="54" customWidth="1"/>
    <col min="1031" max="1031" width="10.7109375" style="54" customWidth="1"/>
    <col min="1032" max="1035" width="0" style="54" hidden="1" customWidth="1"/>
    <col min="1036" max="1271" width="9.140625" style="54"/>
    <col min="1272" max="1273" width="2.7109375" style="54" customWidth="1"/>
    <col min="1274" max="1274" width="47.140625" style="54" customWidth="1"/>
    <col min="1275" max="1286" width="9.140625" style="54" customWidth="1"/>
    <col min="1287" max="1287" width="10.7109375" style="54" customWidth="1"/>
    <col min="1288" max="1291" width="0" style="54" hidden="1" customWidth="1"/>
    <col min="1292" max="1527" width="9.140625" style="54"/>
    <col min="1528" max="1529" width="2.7109375" style="54" customWidth="1"/>
    <col min="1530" max="1530" width="47.140625" style="54" customWidth="1"/>
    <col min="1531" max="1542" width="9.140625" style="54" customWidth="1"/>
    <col min="1543" max="1543" width="10.7109375" style="54" customWidth="1"/>
    <col min="1544" max="1547" width="0" style="54" hidden="1" customWidth="1"/>
    <col min="1548" max="1783" width="9.140625" style="54"/>
    <col min="1784" max="1785" width="2.7109375" style="54" customWidth="1"/>
    <col min="1786" max="1786" width="47.140625" style="54" customWidth="1"/>
    <col min="1787" max="1798" width="9.140625" style="54" customWidth="1"/>
    <col min="1799" max="1799" width="10.7109375" style="54" customWidth="1"/>
    <col min="1800" max="1803" width="0" style="54" hidden="1" customWidth="1"/>
    <col min="1804" max="2039" width="9.140625" style="54"/>
    <col min="2040" max="2041" width="2.7109375" style="54" customWidth="1"/>
    <col min="2042" max="2042" width="47.140625" style="54" customWidth="1"/>
    <col min="2043" max="2054" width="9.140625" style="54" customWidth="1"/>
    <col min="2055" max="2055" width="10.7109375" style="54" customWidth="1"/>
    <col min="2056" max="2059" width="0" style="54" hidden="1" customWidth="1"/>
    <col min="2060" max="2295" width="9.140625" style="54"/>
    <col min="2296" max="2297" width="2.7109375" style="54" customWidth="1"/>
    <col min="2298" max="2298" width="47.140625" style="54" customWidth="1"/>
    <col min="2299" max="2310" width="9.140625" style="54" customWidth="1"/>
    <col min="2311" max="2311" width="10.7109375" style="54" customWidth="1"/>
    <col min="2312" max="2315" width="0" style="54" hidden="1" customWidth="1"/>
    <col min="2316" max="2551" width="9.140625" style="54"/>
    <col min="2552" max="2553" width="2.7109375" style="54" customWidth="1"/>
    <col min="2554" max="2554" width="47.140625" style="54" customWidth="1"/>
    <col min="2555" max="2566" width="9.140625" style="54" customWidth="1"/>
    <col min="2567" max="2567" width="10.7109375" style="54" customWidth="1"/>
    <col min="2568" max="2571" width="0" style="54" hidden="1" customWidth="1"/>
    <col min="2572" max="2807" width="9.140625" style="54"/>
    <col min="2808" max="2809" width="2.7109375" style="54" customWidth="1"/>
    <col min="2810" max="2810" width="47.140625" style="54" customWidth="1"/>
    <col min="2811" max="2822" width="9.140625" style="54" customWidth="1"/>
    <col min="2823" max="2823" width="10.7109375" style="54" customWidth="1"/>
    <col min="2824" max="2827" width="0" style="54" hidden="1" customWidth="1"/>
    <col min="2828" max="3063" width="9.140625" style="54"/>
    <col min="3064" max="3065" width="2.7109375" style="54" customWidth="1"/>
    <col min="3066" max="3066" width="47.140625" style="54" customWidth="1"/>
    <col min="3067" max="3078" width="9.140625" style="54" customWidth="1"/>
    <col min="3079" max="3079" width="10.7109375" style="54" customWidth="1"/>
    <col min="3080" max="3083" width="0" style="54" hidden="1" customWidth="1"/>
    <col min="3084" max="3319" width="9.140625" style="54"/>
    <col min="3320" max="3321" width="2.7109375" style="54" customWidth="1"/>
    <col min="3322" max="3322" width="47.140625" style="54" customWidth="1"/>
    <col min="3323" max="3334" width="9.140625" style="54" customWidth="1"/>
    <col min="3335" max="3335" width="10.7109375" style="54" customWidth="1"/>
    <col min="3336" max="3339" width="0" style="54" hidden="1" customWidth="1"/>
    <col min="3340" max="3575" width="9.140625" style="54"/>
    <col min="3576" max="3577" width="2.7109375" style="54" customWidth="1"/>
    <col min="3578" max="3578" width="47.140625" style="54" customWidth="1"/>
    <col min="3579" max="3590" width="9.140625" style="54" customWidth="1"/>
    <col min="3591" max="3591" width="10.7109375" style="54" customWidth="1"/>
    <col min="3592" max="3595" width="0" style="54" hidden="1" customWidth="1"/>
    <col min="3596" max="3831" width="9.140625" style="54"/>
    <col min="3832" max="3833" width="2.7109375" style="54" customWidth="1"/>
    <col min="3834" max="3834" width="47.140625" style="54" customWidth="1"/>
    <col min="3835" max="3846" width="9.140625" style="54" customWidth="1"/>
    <col min="3847" max="3847" width="10.7109375" style="54" customWidth="1"/>
    <col min="3848" max="3851" width="0" style="54" hidden="1" customWidth="1"/>
    <col min="3852" max="4087" width="9.140625" style="54"/>
    <col min="4088" max="4089" width="2.7109375" style="54" customWidth="1"/>
    <col min="4090" max="4090" width="47.140625" style="54" customWidth="1"/>
    <col min="4091" max="4102" width="9.140625" style="54" customWidth="1"/>
    <col min="4103" max="4103" width="10.7109375" style="54" customWidth="1"/>
    <col min="4104" max="4107" width="0" style="54" hidden="1" customWidth="1"/>
    <col min="4108" max="4343" width="9.140625" style="54"/>
    <col min="4344" max="4345" width="2.7109375" style="54" customWidth="1"/>
    <col min="4346" max="4346" width="47.140625" style="54" customWidth="1"/>
    <col min="4347" max="4358" width="9.140625" style="54" customWidth="1"/>
    <col min="4359" max="4359" width="10.7109375" style="54" customWidth="1"/>
    <col min="4360" max="4363" width="0" style="54" hidden="1" customWidth="1"/>
    <col min="4364" max="4599" width="9.140625" style="54"/>
    <col min="4600" max="4601" width="2.7109375" style="54" customWidth="1"/>
    <col min="4602" max="4602" width="47.140625" style="54" customWidth="1"/>
    <col min="4603" max="4614" width="9.140625" style="54" customWidth="1"/>
    <col min="4615" max="4615" width="10.7109375" style="54" customWidth="1"/>
    <col min="4616" max="4619" width="0" style="54" hidden="1" customWidth="1"/>
    <col min="4620" max="4855" width="9.140625" style="54"/>
    <col min="4856" max="4857" width="2.7109375" style="54" customWidth="1"/>
    <col min="4858" max="4858" width="47.140625" style="54" customWidth="1"/>
    <col min="4859" max="4870" width="9.140625" style="54" customWidth="1"/>
    <col min="4871" max="4871" width="10.7109375" style="54" customWidth="1"/>
    <col min="4872" max="4875" width="0" style="54" hidden="1" customWidth="1"/>
    <col min="4876" max="5111" width="9.140625" style="54"/>
    <col min="5112" max="5113" width="2.7109375" style="54" customWidth="1"/>
    <col min="5114" max="5114" width="47.140625" style="54" customWidth="1"/>
    <col min="5115" max="5126" width="9.140625" style="54" customWidth="1"/>
    <col min="5127" max="5127" width="10.7109375" style="54" customWidth="1"/>
    <col min="5128" max="5131" width="0" style="54" hidden="1" customWidth="1"/>
    <col min="5132" max="5367" width="9.140625" style="54"/>
    <col min="5368" max="5369" width="2.7109375" style="54" customWidth="1"/>
    <col min="5370" max="5370" width="47.140625" style="54" customWidth="1"/>
    <col min="5371" max="5382" width="9.140625" style="54" customWidth="1"/>
    <col min="5383" max="5383" width="10.7109375" style="54" customWidth="1"/>
    <col min="5384" max="5387" width="0" style="54" hidden="1" customWidth="1"/>
    <col min="5388" max="5623" width="9.140625" style="54"/>
    <col min="5624" max="5625" width="2.7109375" style="54" customWidth="1"/>
    <col min="5626" max="5626" width="47.140625" style="54" customWidth="1"/>
    <col min="5627" max="5638" width="9.140625" style="54" customWidth="1"/>
    <col min="5639" max="5639" width="10.7109375" style="54" customWidth="1"/>
    <col min="5640" max="5643" width="0" style="54" hidden="1" customWidth="1"/>
    <col min="5644" max="5879" width="9.140625" style="54"/>
    <col min="5880" max="5881" width="2.7109375" style="54" customWidth="1"/>
    <col min="5882" max="5882" width="47.140625" style="54" customWidth="1"/>
    <col min="5883" max="5894" width="9.140625" style="54" customWidth="1"/>
    <col min="5895" max="5895" width="10.7109375" style="54" customWidth="1"/>
    <col min="5896" max="5899" width="0" style="54" hidden="1" customWidth="1"/>
    <col min="5900" max="6135" width="9.140625" style="54"/>
    <col min="6136" max="6137" width="2.7109375" style="54" customWidth="1"/>
    <col min="6138" max="6138" width="47.140625" style="54" customWidth="1"/>
    <col min="6139" max="6150" width="9.140625" style="54" customWidth="1"/>
    <col min="6151" max="6151" width="10.7109375" style="54" customWidth="1"/>
    <col min="6152" max="6155" width="0" style="54" hidden="1" customWidth="1"/>
    <col min="6156" max="6391" width="9.140625" style="54"/>
    <col min="6392" max="6393" width="2.7109375" style="54" customWidth="1"/>
    <col min="6394" max="6394" width="47.140625" style="54" customWidth="1"/>
    <col min="6395" max="6406" width="9.140625" style="54" customWidth="1"/>
    <col min="6407" max="6407" width="10.7109375" style="54" customWidth="1"/>
    <col min="6408" max="6411" width="0" style="54" hidden="1" customWidth="1"/>
    <col min="6412" max="6647" width="9.140625" style="54"/>
    <col min="6648" max="6649" width="2.7109375" style="54" customWidth="1"/>
    <col min="6650" max="6650" width="47.140625" style="54" customWidth="1"/>
    <col min="6651" max="6662" width="9.140625" style="54" customWidth="1"/>
    <col min="6663" max="6663" width="10.7109375" style="54" customWidth="1"/>
    <col min="6664" max="6667" width="0" style="54" hidden="1" customWidth="1"/>
    <col min="6668" max="6903" width="9.140625" style="54"/>
    <col min="6904" max="6905" width="2.7109375" style="54" customWidth="1"/>
    <col min="6906" max="6906" width="47.140625" style="54" customWidth="1"/>
    <col min="6907" max="6918" width="9.140625" style="54" customWidth="1"/>
    <col min="6919" max="6919" width="10.7109375" style="54" customWidth="1"/>
    <col min="6920" max="6923" width="0" style="54" hidden="1" customWidth="1"/>
    <col min="6924" max="7159" width="9.140625" style="54"/>
    <col min="7160" max="7161" width="2.7109375" style="54" customWidth="1"/>
    <col min="7162" max="7162" width="47.140625" style="54" customWidth="1"/>
    <col min="7163" max="7174" width="9.140625" style="54" customWidth="1"/>
    <col min="7175" max="7175" width="10.7109375" style="54" customWidth="1"/>
    <col min="7176" max="7179" width="0" style="54" hidden="1" customWidth="1"/>
    <col min="7180" max="7415" width="9.140625" style="54"/>
    <col min="7416" max="7417" width="2.7109375" style="54" customWidth="1"/>
    <col min="7418" max="7418" width="47.140625" style="54" customWidth="1"/>
    <col min="7419" max="7430" width="9.140625" style="54" customWidth="1"/>
    <col min="7431" max="7431" width="10.7109375" style="54" customWidth="1"/>
    <col min="7432" max="7435" width="0" style="54" hidden="1" customWidth="1"/>
    <col min="7436" max="7671" width="9.140625" style="54"/>
    <col min="7672" max="7673" width="2.7109375" style="54" customWidth="1"/>
    <col min="7674" max="7674" width="47.140625" style="54" customWidth="1"/>
    <col min="7675" max="7686" width="9.140625" style="54" customWidth="1"/>
    <col min="7687" max="7687" width="10.7109375" style="54" customWidth="1"/>
    <col min="7688" max="7691" width="0" style="54" hidden="1" customWidth="1"/>
    <col min="7692" max="7927" width="9.140625" style="54"/>
    <col min="7928" max="7929" width="2.7109375" style="54" customWidth="1"/>
    <col min="7930" max="7930" width="47.140625" style="54" customWidth="1"/>
    <col min="7931" max="7942" width="9.140625" style="54" customWidth="1"/>
    <col min="7943" max="7943" width="10.7109375" style="54" customWidth="1"/>
    <col min="7944" max="7947" width="0" style="54" hidden="1" customWidth="1"/>
    <col min="7948" max="8183" width="9.140625" style="54"/>
    <col min="8184" max="8185" width="2.7109375" style="54" customWidth="1"/>
    <col min="8186" max="8186" width="47.140625" style="54" customWidth="1"/>
    <col min="8187" max="8198" width="9.140625" style="54" customWidth="1"/>
    <col min="8199" max="8199" width="10.7109375" style="54" customWidth="1"/>
    <col min="8200" max="8203" width="0" style="54" hidden="1" customWidth="1"/>
    <col min="8204" max="8439" width="9.140625" style="54"/>
    <col min="8440" max="8441" width="2.7109375" style="54" customWidth="1"/>
    <col min="8442" max="8442" width="47.140625" style="54" customWidth="1"/>
    <col min="8443" max="8454" width="9.140625" style="54" customWidth="1"/>
    <col min="8455" max="8455" width="10.7109375" style="54" customWidth="1"/>
    <col min="8456" max="8459" width="0" style="54" hidden="1" customWidth="1"/>
    <col min="8460" max="8695" width="9.140625" style="54"/>
    <col min="8696" max="8697" width="2.7109375" style="54" customWidth="1"/>
    <col min="8698" max="8698" width="47.140625" style="54" customWidth="1"/>
    <col min="8699" max="8710" width="9.140625" style="54" customWidth="1"/>
    <col min="8711" max="8711" width="10.7109375" style="54" customWidth="1"/>
    <col min="8712" max="8715" width="0" style="54" hidden="1" customWidth="1"/>
    <col min="8716" max="8951" width="9.140625" style="54"/>
    <col min="8952" max="8953" width="2.7109375" style="54" customWidth="1"/>
    <col min="8954" max="8954" width="47.140625" style="54" customWidth="1"/>
    <col min="8955" max="8966" width="9.140625" style="54" customWidth="1"/>
    <col min="8967" max="8967" width="10.7109375" style="54" customWidth="1"/>
    <col min="8968" max="8971" width="0" style="54" hidden="1" customWidth="1"/>
    <col min="8972" max="9207" width="9.140625" style="54"/>
    <col min="9208" max="9209" width="2.7109375" style="54" customWidth="1"/>
    <col min="9210" max="9210" width="47.140625" style="54" customWidth="1"/>
    <col min="9211" max="9222" width="9.140625" style="54" customWidth="1"/>
    <col min="9223" max="9223" width="10.7109375" style="54" customWidth="1"/>
    <col min="9224" max="9227" width="0" style="54" hidden="1" customWidth="1"/>
    <col min="9228" max="9463" width="9.140625" style="54"/>
    <col min="9464" max="9465" width="2.7109375" style="54" customWidth="1"/>
    <col min="9466" max="9466" width="47.140625" style="54" customWidth="1"/>
    <col min="9467" max="9478" width="9.140625" style="54" customWidth="1"/>
    <col min="9479" max="9479" width="10.7109375" style="54" customWidth="1"/>
    <col min="9480" max="9483" width="0" style="54" hidden="1" customWidth="1"/>
    <col min="9484" max="9719" width="9.140625" style="54"/>
    <col min="9720" max="9721" width="2.7109375" style="54" customWidth="1"/>
    <col min="9722" max="9722" width="47.140625" style="54" customWidth="1"/>
    <col min="9723" max="9734" width="9.140625" style="54" customWidth="1"/>
    <col min="9735" max="9735" width="10.7109375" style="54" customWidth="1"/>
    <col min="9736" max="9739" width="0" style="54" hidden="1" customWidth="1"/>
    <col min="9740" max="9975" width="9.140625" style="54"/>
    <col min="9976" max="9977" width="2.7109375" style="54" customWidth="1"/>
    <col min="9978" max="9978" width="47.140625" style="54" customWidth="1"/>
    <col min="9979" max="9990" width="9.140625" style="54" customWidth="1"/>
    <col min="9991" max="9991" width="10.7109375" style="54" customWidth="1"/>
    <col min="9992" max="9995" width="0" style="54" hidden="1" customWidth="1"/>
    <col min="9996" max="10231" width="9.140625" style="54"/>
    <col min="10232" max="10233" width="2.7109375" style="54" customWidth="1"/>
    <col min="10234" max="10234" width="47.140625" style="54" customWidth="1"/>
    <col min="10235" max="10246" width="9.140625" style="54" customWidth="1"/>
    <col min="10247" max="10247" width="10.7109375" style="54" customWidth="1"/>
    <col min="10248" max="10251" width="0" style="54" hidden="1" customWidth="1"/>
    <col min="10252" max="10487" width="9.140625" style="54"/>
    <col min="10488" max="10489" width="2.7109375" style="54" customWidth="1"/>
    <col min="10490" max="10490" width="47.140625" style="54" customWidth="1"/>
    <col min="10491" max="10502" width="9.140625" style="54" customWidth="1"/>
    <col min="10503" max="10503" width="10.7109375" style="54" customWidth="1"/>
    <col min="10504" max="10507" width="0" style="54" hidden="1" customWidth="1"/>
    <col min="10508" max="10743" width="9.140625" style="54"/>
    <col min="10744" max="10745" width="2.7109375" style="54" customWidth="1"/>
    <col min="10746" max="10746" width="47.140625" style="54" customWidth="1"/>
    <col min="10747" max="10758" width="9.140625" style="54" customWidth="1"/>
    <col min="10759" max="10759" width="10.7109375" style="54" customWidth="1"/>
    <col min="10760" max="10763" width="0" style="54" hidden="1" customWidth="1"/>
    <col min="10764" max="10999" width="9.140625" style="54"/>
    <col min="11000" max="11001" width="2.7109375" style="54" customWidth="1"/>
    <col min="11002" max="11002" width="47.140625" style="54" customWidth="1"/>
    <col min="11003" max="11014" width="9.140625" style="54" customWidth="1"/>
    <col min="11015" max="11015" width="10.7109375" style="54" customWidth="1"/>
    <col min="11016" max="11019" width="0" style="54" hidden="1" customWidth="1"/>
    <col min="11020" max="11255" width="9.140625" style="54"/>
    <col min="11256" max="11257" width="2.7109375" style="54" customWidth="1"/>
    <col min="11258" max="11258" width="47.140625" style="54" customWidth="1"/>
    <col min="11259" max="11270" width="9.140625" style="54" customWidth="1"/>
    <col min="11271" max="11271" width="10.7109375" style="54" customWidth="1"/>
    <col min="11272" max="11275" width="0" style="54" hidden="1" customWidth="1"/>
    <col min="11276" max="11511" width="9.140625" style="54"/>
    <col min="11512" max="11513" width="2.7109375" style="54" customWidth="1"/>
    <col min="11514" max="11514" width="47.140625" style="54" customWidth="1"/>
    <col min="11515" max="11526" width="9.140625" style="54" customWidth="1"/>
    <col min="11527" max="11527" width="10.7109375" style="54" customWidth="1"/>
    <col min="11528" max="11531" width="0" style="54" hidden="1" customWidth="1"/>
    <col min="11532" max="11767" width="9.140625" style="54"/>
    <col min="11768" max="11769" width="2.7109375" style="54" customWidth="1"/>
    <col min="11770" max="11770" width="47.140625" style="54" customWidth="1"/>
    <col min="11771" max="11782" width="9.140625" style="54" customWidth="1"/>
    <col min="11783" max="11783" width="10.7109375" style="54" customWidth="1"/>
    <col min="11784" max="11787" width="0" style="54" hidden="1" customWidth="1"/>
    <col min="11788" max="12023" width="9.140625" style="54"/>
    <col min="12024" max="12025" width="2.7109375" style="54" customWidth="1"/>
    <col min="12026" max="12026" width="47.140625" style="54" customWidth="1"/>
    <col min="12027" max="12038" width="9.140625" style="54" customWidth="1"/>
    <col min="12039" max="12039" width="10.7109375" style="54" customWidth="1"/>
    <col min="12040" max="12043" width="0" style="54" hidden="1" customWidth="1"/>
    <col min="12044" max="12279" width="9.140625" style="54"/>
    <col min="12280" max="12281" width="2.7109375" style="54" customWidth="1"/>
    <col min="12282" max="12282" width="47.140625" style="54" customWidth="1"/>
    <col min="12283" max="12294" width="9.140625" style="54" customWidth="1"/>
    <col min="12295" max="12295" width="10.7109375" style="54" customWidth="1"/>
    <col min="12296" max="12299" width="0" style="54" hidden="1" customWidth="1"/>
    <col min="12300" max="12535" width="9.140625" style="54"/>
    <col min="12536" max="12537" width="2.7109375" style="54" customWidth="1"/>
    <col min="12538" max="12538" width="47.140625" style="54" customWidth="1"/>
    <col min="12539" max="12550" width="9.140625" style="54" customWidth="1"/>
    <col min="12551" max="12551" width="10.7109375" style="54" customWidth="1"/>
    <col min="12552" max="12555" width="0" style="54" hidden="1" customWidth="1"/>
    <col min="12556" max="12791" width="9.140625" style="54"/>
    <col min="12792" max="12793" width="2.7109375" style="54" customWidth="1"/>
    <col min="12794" max="12794" width="47.140625" style="54" customWidth="1"/>
    <col min="12795" max="12806" width="9.140625" style="54" customWidth="1"/>
    <col min="12807" max="12807" width="10.7109375" style="54" customWidth="1"/>
    <col min="12808" max="12811" width="0" style="54" hidden="1" customWidth="1"/>
    <col min="12812" max="13047" width="9.140625" style="54"/>
    <col min="13048" max="13049" width="2.7109375" style="54" customWidth="1"/>
    <col min="13050" max="13050" width="47.140625" style="54" customWidth="1"/>
    <col min="13051" max="13062" width="9.140625" style="54" customWidth="1"/>
    <col min="13063" max="13063" width="10.7109375" style="54" customWidth="1"/>
    <col min="13064" max="13067" width="0" style="54" hidden="1" customWidth="1"/>
    <col min="13068" max="13303" width="9.140625" style="54"/>
    <col min="13304" max="13305" width="2.7109375" style="54" customWidth="1"/>
    <col min="13306" max="13306" width="47.140625" style="54" customWidth="1"/>
    <col min="13307" max="13318" width="9.140625" style="54" customWidth="1"/>
    <col min="13319" max="13319" width="10.7109375" style="54" customWidth="1"/>
    <col min="13320" max="13323" width="0" style="54" hidden="1" customWidth="1"/>
    <col min="13324" max="13559" width="9.140625" style="54"/>
    <col min="13560" max="13561" width="2.7109375" style="54" customWidth="1"/>
    <col min="13562" max="13562" width="47.140625" style="54" customWidth="1"/>
    <col min="13563" max="13574" width="9.140625" style="54" customWidth="1"/>
    <col min="13575" max="13575" width="10.7109375" style="54" customWidth="1"/>
    <col min="13576" max="13579" width="0" style="54" hidden="1" customWidth="1"/>
    <col min="13580" max="13815" width="9.140625" style="54"/>
    <col min="13816" max="13817" width="2.7109375" style="54" customWidth="1"/>
    <col min="13818" max="13818" width="47.140625" style="54" customWidth="1"/>
    <col min="13819" max="13830" width="9.140625" style="54" customWidth="1"/>
    <col min="13831" max="13831" width="10.7109375" style="54" customWidth="1"/>
    <col min="13832" max="13835" width="0" style="54" hidden="1" customWidth="1"/>
    <col min="13836" max="14071" width="9.140625" style="54"/>
    <col min="14072" max="14073" width="2.7109375" style="54" customWidth="1"/>
    <col min="14074" max="14074" width="47.140625" style="54" customWidth="1"/>
    <col min="14075" max="14086" width="9.140625" style="54" customWidth="1"/>
    <col min="14087" max="14087" width="10.7109375" style="54" customWidth="1"/>
    <col min="14088" max="14091" width="0" style="54" hidden="1" customWidth="1"/>
    <col min="14092" max="14327" width="9.140625" style="54"/>
    <col min="14328" max="14329" width="2.7109375" style="54" customWidth="1"/>
    <col min="14330" max="14330" width="47.140625" style="54" customWidth="1"/>
    <col min="14331" max="14342" width="9.140625" style="54" customWidth="1"/>
    <col min="14343" max="14343" width="10.7109375" style="54" customWidth="1"/>
    <col min="14344" max="14347" width="0" style="54" hidden="1" customWidth="1"/>
    <col min="14348" max="14583" width="9.140625" style="54"/>
    <col min="14584" max="14585" width="2.7109375" style="54" customWidth="1"/>
    <col min="14586" max="14586" width="47.140625" style="54" customWidth="1"/>
    <col min="14587" max="14598" width="9.140625" style="54" customWidth="1"/>
    <col min="14599" max="14599" width="10.7109375" style="54" customWidth="1"/>
    <col min="14600" max="14603" width="0" style="54" hidden="1" customWidth="1"/>
    <col min="14604" max="14839" width="9.140625" style="54"/>
    <col min="14840" max="14841" width="2.7109375" style="54" customWidth="1"/>
    <col min="14842" max="14842" width="47.140625" style="54" customWidth="1"/>
    <col min="14843" max="14854" width="9.140625" style="54" customWidth="1"/>
    <col min="14855" max="14855" width="10.7109375" style="54" customWidth="1"/>
    <col min="14856" max="14859" width="0" style="54" hidden="1" customWidth="1"/>
    <col min="14860" max="15095" width="9.140625" style="54"/>
    <col min="15096" max="15097" width="2.7109375" style="54" customWidth="1"/>
    <col min="15098" max="15098" width="47.140625" style="54" customWidth="1"/>
    <col min="15099" max="15110" width="9.140625" style="54" customWidth="1"/>
    <col min="15111" max="15111" width="10.7109375" style="54" customWidth="1"/>
    <col min="15112" max="15115" width="0" style="54" hidden="1" customWidth="1"/>
    <col min="15116" max="15351" width="9.140625" style="54"/>
    <col min="15352" max="15353" width="2.7109375" style="54" customWidth="1"/>
    <col min="15354" max="15354" width="47.140625" style="54" customWidth="1"/>
    <col min="15355" max="15366" width="9.140625" style="54" customWidth="1"/>
    <col min="15367" max="15367" width="10.7109375" style="54" customWidth="1"/>
    <col min="15368" max="15371" width="0" style="54" hidden="1" customWidth="1"/>
    <col min="15372" max="15607" width="9.140625" style="54"/>
    <col min="15608" max="15609" width="2.7109375" style="54" customWidth="1"/>
    <col min="15610" max="15610" width="47.140625" style="54" customWidth="1"/>
    <col min="15611" max="15622" width="9.140625" style="54" customWidth="1"/>
    <col min="15623" max="15623" width="10.7109375" style="54" customWidth="1"/>
    <col min="15624" max="15627" width="0" style="54" hidden="1" customWidth="1"/>
    <col min="15628" max="15863" width="9.140625" style="54"/>
    <col min="15864" max="15865" width="2.7109375" style="54" customWidth="1"/>
    <col min="15866" max="15866" width="47.140625" style="54" customWidth="1"/>
    <col min="15867" max="15878" width="9.140625" style="54" customWidth="1"/>
    <col min="15879" max="15879" width="10.7109375" style="54" customWidth="1"/>
    <col min="15880" max="15883" width="0" style="54" hidden="1" customWidth="1"/>
    <col min="15884" max="16119" width="9.140625" style="54"/>
    <col min="16120" max="16121" width="2.7109375" style="54" customWidth="1"/>
    <col min="16122" max="16122" width="47.140625" style="54" customWidth="1"/>
    <col min="16123" max="16134" width="9.140625" style="54" customWidth="1"/>
    <col min="16135" max="16135" width="10.7109375" style="54" customWidth="1"/>
    <col min="16136" max="16139" width="0" style="54" hidden="1" customWidth="1"/>
    <col min="16140" max="16384" width="9.140625" style="54"/>
  </cols>
  <sheetData>
    <row r="1" spans="1:12" ht="13.5" customHeight="1" x14ac:dyDescent="0.2">
      <c r="D1" s="55"/>
      <c r="E1" s="55"/>
      <c r="F1" s="55"/>
    </row>
    <row r="2" spans="1:12" ht="13.5" hidden="1" customHeight="1" x14ac:dyDescent="0.2"/>
    <row r="3" spans="1:12" ht="13.5" hidden="1" customHeight="1" x14ac:dyDescent="0.2"/>
    <row r="4" spans="1:12" ht="13.5" hidden="1" customHeight="1" x14ac:dyDescent="0.2"/>
    <row r="5" spans="1:12" ht="13.5" hidden="1" customHeight="1" x14ac:dyDescent="0.2"/>
    <row r="6" spans="1:12" ht="13.5" customHeight="1" x14ac:dyDescent="0.2">
      <c r="G6" s="56" t="s">
        <v>465</v>
      </c>
      <c r="H6" s="56" t="s">
        <v>417</v>
      </c>
    </row>
    <row r="7" spans="1:12" s="56" customFormat="1" x14ac:dyDescent="0.2">
      <c r="B7" s="156"/>
      <c r="D7" s="56" t="s">
        <v>418</v>
      </c>
      <c r="E7" s="56" t="s">
        <v>419</v>
      </c>
      <c r="F7" s="56" t="s">
        <v>420</v>
      </c>
      <c r="G7" s="56" t="s">
        <v>840</v>
      </c>
      <c r="H7" s="56" t="s">
        <v>421</v>
      </c>
      <c r="I7" s="56" t="s">
        <v>422</v>
      </c>
      <c r="J7" s="56" t="s">
        <v>423</v>
      </c>
    </row>
    <row r="8" spans="1:12" s="56" customFormat="1" x14ac:dyDescent="0.2">
      <c r="B8" s="156"/>
    </row>
    <row r="9" spans="1:12" s="123" customFormat="1" x14ac:dyDescent="0.2">
      <c r="A9" s="58" t="s">
        <v>714</v>
      </c>
      <c r="B9" s="103"/>
      <c r="C9" s="58"/>
      <c r="D9" s="61">
        <f t="shared" ref="D9:F9" si="0">SUM(D11,D25,D35,D41,D53,D57,D77,D97,D107)</f>
        <v>77767.549999999988</v>
      </c>
      <c r="E9" s="61">
        <f t="shared" si="0"/>
        <v>185304.53</v>
      </c>
      <c r="F9" s="61">
        <f t="shared" si="0"/>
        <v>365280.72000000003</v>
      </c>
      <c r="G9" s="61">
        <f>SUM(G11,G25,G35,G41,G53,G57,G77,G97,G107)</f>
        <v>628352.80000000005</v>
      </c>
      <c r="H9" s="123" t="e">
        <f>H11+#REF!+#REF!+#REF!+#REF!</f>
        <v>#REF!</v>
      </c>
      <c r="I9" s="123" t="e">
        <f>I11+#REF!+#REF!+#REF!+#REF!</f>
        <v>#REF!</v>
      </c>
      <c r="L9" s="208"/>
    </row>
    <row r="10" spans="1:12" ht="15" hidden="1" customHeight="1" x14ac:dyDescent="0.25">
      <c r="A10" s="157"/>
      <c r="D10" s="64"/>
      <c r="E10" s="64"/>
      <c r="F10" s="64"/>
      <c r="G10" s="64"/>
      <c r="H10" s="62"/>
      <c r="L10" s="204"/>
    </row>
    <row r="11" spans="1:12" s="89" customFormat="1" ht="12" x14ac:dyDescent="0.2">
      <c r="B11" s="67" t="s">
        <v>715</v>
      </c>
      <c r="D11" s="69">
        <f t="shared" ref="D11:G11" si="1">SUM(D13:D23)</f>
        <v>39638.1</v>
      </c>
      <c r="E11" s="69">
        <f t="shared" si="1"/>
        <v>83374.55</v>
      </c>
      <c r="F11" s="69">
        <f t="shared" si="1"/>
        <v>243988.12999999998</v>
      </c>
      <c r="G11" s="69">
        <f t="shared" si="1"/>
        <v>367000.78</v>
      </c>
      <c r="H11" s="89">
        <f>SUM(H13:H14)</f>
        <v>1921000</v>
      </c>
      <c r="I11" s="89">
        <f>SUM(I13:I14)</f>
        <v>1854480.06</v>
      </c>
      <c r="L11" s="205"/>
    </row>
    <row r="12" spans="1:12" hidden="1" x14ac:dyDescent="0.2">
      <c r="D12" s="64"/>
      <c r="E12" s="64"/>
      <c r="F12" s="64"/>
      <c r="G12" s="64"/>
      <c r="H12" s="62"/>
      <c r="L12" s="206"/>
    </row>
    <row r="13" spans="1:12" s="62" customFormat="1" x14ac:dyDescent="0.2">
      <c r="B13" s="53"/>
      <c r="C13" s="62" t="s">
        <v>716</v>
      </c>
      <c r="D13" s="86">
        <v>0</v>
      </c>
      <c r="E13" s="86">
        <v>23518.61</v>
      </c>
      <c r="F13" s="86">
        <v>43001.33</v>
      </c>
      <c r="G13" s="73">
        <f t="shared" ref="G13:G24" si="2">SUM(D13:F13)</f>
        <v>66519.94</v>
      </c>
      <c r="H13" s="87">
        <v>1921000</v>
      </c>
      <c r="I13" s="62">
        <f>H13-G13</f>
        <v>1854480.06</v>
      </c>
      <c r="J13" s="75">
        <f>I13/H13</f>
        <v>0.96537223321186882</v>
      </c>
      <c r="L13" s="207"/>
    </row>
    <row r="14" spans="1:12" s="62" customFormat="1" ht="11.25" hidden="1" x14ac:dyDescent="0.2">
      <c r="B14" s="53"/>
      <c r="D14" s="73"/>
      <c r="E14" s="73"/>
      <c r="F14" s="73"/>
      <c r="G14" s="73">
        <f t="shared" si="2"/>
        <v>0</v>
      </c>
      <c r="H14" s="87"/>
      <c r="J14" s="75"/>
      <c r="L14" s="207"/>
    </row>
    <row r="15" spans="1:12" hidden="1" x14ac:dyDescent="0.2">
      <c r="C15" s="71" t="s">
        <v>717</v>
      </c>
      <c r="D15" s="86"/>
      <c r="E15" s="86"/>
      <c r="F15" s="86"/>
      <c r="G15" s="73">
        <f t="shared" si="2"/>
        <v>0</v>
      </c>
      <c r="L15" s="206"/>
    </row>
    <row r="16" spans="1:12" hidden="1" x14ac:dyDescent="0.2">
      <c r="D16" s="86"/>
      <c r="E16" s="86"/>
      <c r="F16" s="86"/>
      <c r="G16" s="73">
        <f t="shared" si="2"/>
        <v>0</v>
      </c>
      <c r="L16" s="206"/>
    </row>
    <row r="17" spans="2:12" hidden="1" x14ac:dyDescent="0.2">
      <c r="C17" s="71" t="s">
        <v>718</v>
      </c>
      <c r="D17" s="86"/>
      <c r="E17" s="86"/>
      <c r="F17" s="86"/>
      <c r="G17" s="73">
        <f t="shared" si="2"/>
        <v>0</v>
      </c>
      <c r="L17" s="206"/>
    </row>
    <row r="18" spans="2:12" hidden="1" x14ac:dyDescent="0.2">
      <c r="D18" s="86"/>
      <c r="E18" s="86"/>
      <c r="F18" s="86"/>
      <c r="G18" s="73">
        <f t="shared" si="2"/>
        <v>0</v>
      </c>
      <c r="L18" s="206"/>
    </row>
    <row r="19" spans="2:12" hidden="1" x14ac:dyDescent="0.2">
      <c r="C19" s="71" t="s">
        <v>719</v>
      </c>
      <c r="D19" s="86"/>
      <c r="E19" s="86"/>
      <c r="F19" s="86"/>
      <c r="G19" s="73">
        <f t="shared" si="2"/>
        <v>0</v>
      </c>
      <c r="L19" s="206"/>
    </row>
    <row r="20" spans="2:12" hidden="1" x14ac:dyDescent="0.2">
      <c r="D20" s="86"/>
      <c r="E20" s="86"/>
      <c r="F20" s="86"/>
      <c r="G20" s="73">
        <f t="shared" si="2"/>
        <v>0</v>
      </c>
      <c r="L20" s="206"/>
    </row>
    <row r="21" spans="2:12" x14ac:dyDescent="0.2">
      <c r="C21" s="62" t="s">
        <v>720</v>
      </c>
      <c r="D21" s="86">
        <v>39638.1</v>
      </c>
      <c r="E21" s="86">
        <v>59855.94</v>
      </c>
      <c r="F21" s="86">
        <v>142634.71</v>
      </c>
      <c r="G21" s="73">
        <f t="shared" si="2"/>
        <v>242128.75</v>
      </c>
      <c r="L21" s="206"/>
    </row>
    <row r="22" spans="2:12" hidden="1" x14ac:dyDescent="0.2">
      <c r="D22" s="86"/>
      <c r="E22" s="86"/>
      <c r="F22" s="86"/>
      <c r="G22" s="73">
        <f t="shared" si="2"/>
        <v>0</v>
      </c>
      <c r="L22" s="206"/>
    </row>
    <row r="23" spans="2:12" x14ac:dyDescent="0.2">
      <c r="C23" s="62" t="s">
        <v>721</v>
      </c>
      <c r="D23" s="86">
        <v>0</v>
      </c>
      <c r="E23" s="86">
        <v>0</v>
      </c>
      <c r="F23" s="86">
        <v>58352.09</v>
      </c>
      <c r="G23" s="73">
        <f t="shared" si="2"/>
        <v>58352.09</v>
      </c>
      <c r="L23" s="206"/>
    </row>
    <row r="24" spans="2:12" hidden="1" x14ac:dyDescent="0.2">
      <c r="B24" s="85"/>
      <c r="C24" s="52"/>
      <c r="D24" s="86"/>
      <c r="E24" s="86"/>
      <c r="F24" s="86"/>
      <c r="G24" s="73">
        <f t="shared" si="2"/>
        <v>0</v>
      </c>
      <c r="L24" s="206"/>
    </row>
    <row r="25" spans="2:12" x14ac:dyDescent="0.2">
      <c r="B25" s="67" t="s">
        <v>722</v>
      </c>
      <c r="C25" s="89"/>
      <c r="D25" s="203">
        <f t="shared" ref="D25:G25" si="3">SUM(D27:D33)</f>
        <v>0</v>
      </c>
      <c r="E25" s="203">
        <f t="shared" si="3"/>
        <v>0</v>
      </c>
      <c r="F25" s="203">
        <f t="shared" si="3"/>
        <v>0</v>
      </c>
      <c r="G25" s="203">
        <f t="shared" si="3"/>
        <v>0</v>
      </c>
      <c r="L25" s="206"/>
    </row>
    <row r="26" spans="2:12" hidden="1" x14ac:dyDescent="0.2">
      <c r="D26" s="86"/>
      <c r="E26" s="86"/>
      <c r="F26" s="86"/>
      <c r="G26" s="86"/>
      <c r="L26" s="206"/>
    </row>
    <row r="27" spans="2:12" hidden="1" x14ac:dyDescent="0.2">
      <c r="C27" s="62" t="s">
        <v>723</v>
      </c>
      <c r="D27" s="86"/>
      <c r="E27" s="86"/>
      <c r="F27" s="86"/>
      <c r="G27" s="86"/>
      <c r="L27" s="206"/>
    </row>
    <row r="28" spans="2:12" hidden="1" x14ac:dyDescent="0.2">
      <c r="D28" s="86"/>
      <c r="E28" s="86"/>
      <c r="F28" s="86"/>
      <c r="G28" s="86"/>
      <c r="L28" s="206"/>
    </row>
    <row r="29" spans="2:12" hidden="1" x14ac:dyDescent="0.2">
      <c r="C29" s="62" t="s">
        <v>724</v>
      </c>
      <c r="D29" s="86"/>
      <c r="E29" s="86"/>
      <c r="F29" s="86"/>
      <c r="G29" s="86"/>
      <c r="L29" s="206"/>
    </row>
    <row r="30" spans="2:12" hidden="1" x14ac:dyDescent="0.2">
      <c r="D30" s="86"/>
      <c r="E30" s="86"/>
      <c r="F30" s="86"/>
      <c r="G30" s="86"/>
      <c r="L30" s="206"/>
    </row>
    <row r="31" spans="2:12" hidden="1" x14ac:dyDescent="0.2">
      <c r="C31" s="62" t="s">
        <v>725</v>
      </c>
      <c r="D31" s="86"/>
      <c r="E31" s="86"/>
      <c r="F31" s="86"/>
      <c r="G31" s="86"/>
      <c r="L31" s="206"/>
    </row>
    <row r="32" spans="2:12" hidden="1" x14ac:dyDescent="0.2">
      <c r="D32" s="86"/>
      <c r="E32" s="86"/>
      <c r="F32" s="86"/>
      <c r="G32" s="86"/>
      <c r="L32" s="206"/>
    </row>
    <row r="33" spans="1:12" hidden="1" x14ac:dyDescent="0.2">
      <c r="C33" s="62" t="s">
        <v>726</v>
      </c>
      <c r="D33" s="86"/>
      <c r="E33" s="86"/>
      <c r="F33" s="86"/>
      <c r="G33" s="86">
        <f>SUM(D33:F33)</f>
        <v>0</v>
      </c>
      <c r="L33" s="206"/>
    </row>
    <row r="34" spans="1:12" hidden="1" x14ac:dyDescent="0.2">
      <c r="A34" s="68"/>
      <c r="B34" s="91"/>
      <c r="C34" s="68"/>
      <c r="D34" s="86"/>
      <c r="E34" s="86"/>
      <c r="F34" s="86"/>
      <c r="G34" s="86"/>
      <c r="L34" s="206"/>
    </row>
    <row r="35" spans="1:12" hidden="1" x14ac:dyDescent="0.2">
      <c r="A35" s="68"/>
      <c r="B35" s="67" t="s">
        <v>727</v>
      </c>
      <c r="C35" s="89"/>
      <c r="D35" s="86">
        <f t="shared" ref="D35:G35" si="4">SUM(D37:D39)</f>
        <v>0</v>
      </c>
      <c r="E35" s="86">
        <f t="shared" si="4"/>
        <v>0</v>
      </c>
      <c r="F35" s="86">
        <f t="shared" si="4"/>
        <v>0</v>
      </c>
      <c r="G35" s="86">
        <f t="shared" si="4"/>
        <v>0</v>
      </c>
      <c r="L35" s="206"/>
    </row>
    <row r="36" spans="1:12" hidden="1" x14ac:dyDescent="0.2">
      <c r="D36" s="86"/>
      <c r="E36" s="86"/>
      <c r="F36" s="86"/>
      <c r="G36" s="86"/>
      <c r="L36" s="206"/>
    </row>
    <row r="37" spans="1:12" hidden="1" x14ac:dyDescent="0.2">
      <c r="C37" s="62" t="s">
        <v>728</v>
      </c>
      <c r="D37" s="86"/>
      <c r="E37" s="86"/>
      <c r="F37" s="86"/>
      <c r="G37" s="86"/>
      <c r="L37" s="206"/>
    </row>
    <row r="38" spans="1:12" hidden="1" x14ac:dyDescent="0.2">
      <c r="D38" s="86"/>
      <c r="E38" s="86"/>
      <c r="F38" s="86"/>
      <c r="G38" s="86"/>
      <c r="L38" s="206"/>
    </row>
    <row r="39" spans="1:12" hidden="1" x14ac:dyDescent="0.2">
      <c r="C39" s="62" t="s">
        <v>729</v>
      </c>
      <c r="D39" s="86"/>
      <c r="E39" s="86"/>
      <c r="F39" s="86"/>
      <c r="G39" s="86"/>
      <c r="L39" s="206"/>
    </row>
    <row r="40" spans="1:12" hidden="1" x14ac:dyDescent="0.2">
      <c r="D40" s="86"/>
      <c r="E40" s="86"/>
      <c r="F40" s="86"/>
      <c r="G40" s="86"/>
      <c r="L40" s="206"/>
    </row>
    <row r="41" spans="1:12" x14ac:dyDescent="0.2">
      <c r="B41" s="67" t="s">
        <v>730</v>
      </c>
      <c r="C41" s="89"/>
      <c r="D41" s="203">
        <f t="shared" ref="D41:F41" si="5">SUM(D43:D51)</f>
        <v>0</v>
      </c>
      <c r="E41" s="203">
        <f t="shared" si="5"/>
        <v>60346.01</v>
      </c>
      <c r="F41" s="203">
        <f t="shared" si="5"/>
        <v>76345.38</v>
      </c>
      <c r="G41" s="203">
        <f t="shared" ref="G41:G72" si="6">SUM(D41:F41)</f>
        <v>136691.39000000001</v>
      </c>
      <c r="L41" s="206"/>
    </row>
    <row r="42" spans="1:12" hidden="1" x14ac:dyDescent="0.2">
      <c r="D42" s="86"/>
      <c r="E42" s="86"/>
      <c r="F42" s="86"/>
      <c r="G42" s="86">
        <f t="shared" si="6"/>
        <v>0</v>
      </c>
      <c r="L42" s="206"/>
    </row>
    <row r="43" spans="1:12" x14ac:dyDescent="0.2">
      <c r="C43" s="62" t="s">
        <v>731</v>
      </c>
      <c r="D43" s="86">
        <v>0</v>
      </c>
      <c r="E43" s="86">
        <v>60346.01</v>
      </c>
      <c r="F43" s="86">
        <v>76345.38</v>
      </c>
      <c r="G43" s="86">
        <f t="shared" si="6"/>
        <v>136691.39000000001</v>
      </c>
      <c r="L43" s="206"/>
    </row>
    <row r="44" spans="1:12" hidden="1" x14ac:dyDescent="0.2">
      <c r="D44" s="86"/>
      <c r="E44" s="86"/>
      <c r="F44" s="86"/>
      <c r="G44" s="86">
        <f t="shared" si="6"/>
        <v>0</v>
      </c>
      <c r="L44" s="206"/>
    </row>
    <row r="45" spans="1:12" hidden="1" x14ac:dyDescent="0.2">
      <c r="C45" s="62" t="s">
        <v>732</v>
      </c>
      <c r="D45" s="86"/>
      <c r="E45" s="86"/>
      <c r="F45" s="86"/>
      <c r="G45" s="86">
        <f t="shared" si="6"/>
        <v>0</v>
      </c>
      <c r="L45" s="206"/>
    </row>
    <row r="46" spans="1:12" hidden="1" x14ac:dyDescent="0.2">
      <c r="D46" s="86"/>
      <c r="E46" s="86"/>
      <c r="F46" s="86"/>
      <c r="G46" s="86">
        <f t="shared" si="6"/>
        <v>0</v>
      </c>
      <c r="L46" s="206"/>
    </row>
    <row r="47" spans="1:12" hidden="1" x14ac:dyDescent="0.2">
      <c r="C47" s="62" t="s">
        <v>733</v>
      </c>
      <c r="D47" s="86"/>
      <c r="E47" s="86"/>
      <c r="F47" s="86"/>
      <c r="G47" s="86">
        <f t="shared" si="6"/>
        <v>0</v>
      </c>
      <c r="L47" s="206"/>
    </row>
    <row r="48" spans="1:12" hidden="1" x14ac:dyDescent="0.2">
      <c r="D48" s="86"/>
      <c r="E48" s="86"/>
      <c r="F48" s="86"/>
      <c r="G48" s="86">
        <f t="shared" si="6"/>
        <v>0</v>
      </c>
      <c r="L48" s="206"/>
    </row>
    <row r="49" spans="2:12" hidden="1" x14ac:dyDescent="0.2">
      <c r="C49" s="62" t="s">
        <v>734</v>
      </c>
      <c r="D49" s="86"/>
      <c r="E49" s="86"/>
      <c r="F49" s="86"/>
      <c r="G49" s="86">
        <f t="shared" si="6"/>
        <v>0</v>
      </c>
      <c r="L49" s="206"/>
    </row>
    <row r="50" spans="2:12" hidden="1" x14ac:dyDescent="0.2">
      <c r="D50" s="86"/>
      <c r="E50" s="86"/>
      <c r="F50" s="86"/>
      <c r="G50" s="86">
        <f t="shared" si="6"/>
        <v>0</v>
      </c>
      <c r="L50" s="206"/>
    </row>
    <row r="51" spans="2:12" hidden="1" x14ac:dyDescent="0.2">
      <c r="C51" s="62" t="s">
        <v>735</v>
      </c>
      <c r="D51" s="86"/>
      <c r="E51" s="86"/>
      <c r="F51" s="86"/>
      <c r="G51" s="86">
        <f t="shared" si="6"/>
        <v>0</v>
      </c>
      <c r="L51" s="206"/>
    </row>
    <row r="52" spans="2:12" hidden="1" x14ac:dyDescent="0.2">
      <c r="D52" s="86"/>
      <c r="E52" s="86"/>
      <c r="F52" s="86"/>
      <c r="G52" s="86">
        <f t="shared" si="6"/>
        <v>0</v>
      </c>
      <c r="L52" s="206"/>
    </row>
    <row r="53" spans="2:12" hidden="1" x14ac:dyDescent="0.2">
      <c r="B53" s="67" t="s">
        <v>736</v>
      </c>
      <c r="C53" s="89"/>
      <c r="D53" s="86">
        <f t="shared" ref="D53:F53" si="7">SUM(D55)</f>
        <v>0</v>
      </c>
      <c r="E53" s="86">
        <f t="shared" si="7"/>
        <v>0</v>
      </c>
      <c r="F53" s="86">
        <f t="shared" si="7"/>
        <v>0</v>
      </c>
      <c r="G53" s="86">
        <f t="shared" si="6"/>
        <v>0</v>
      </c>
      <c r="L53" s="206"/>
    </row>
    <row r="54" spans="2:12" hidden="1" x14ac:dyDescent="0.2">
      <c r="D54" s="86"/>
      <c r="E54" s="86"/>
      <c r="F54" s="86"/>
      <c r="G54" s="86">
        <f t="shared" si="6"/>
        <v>0</v>
      </c>
      <c r="L54" s="206"/>
    </row>
    <row r="55" spans="2:12" hidden="1" x14ac:dyDescent="0.2">
      <c r="C55" s="62" t="s">
        <v>737</v>
      </c>
      <c r="D55" s="86"/>
      <c r="E55" s="86"/>
      <c r="F55" s="86"/>
      <c r="G55" s="86">
        <f t="shared" si="6"/>
        <v>0</v>
      </c>
      <c r="L55" s="206"/>
    </row>
    <row r="56" spans="2:12" hidden="1" x14ac:dyDescent="0.2">
      <c r="D56" s="86"/>
      <c r="E56" s="86"/>
      <c r="F56" s="86"/>
      <c r="G56" s="86">
        <f t="shared" si="6"/>
        <v>0</v>
      </c>
      <c r="L56" s="206"/>
    </row>
    <row r="57" spans="2:12" x14ac:dyDescent="0.2">
      <c r="B57" s="67" t="s">
        <v>738</v>
      </c>
      <c r="C57" s="89"/>
      <c r="D57" s="203">
        <f t="shared" ref="D57:F57" si="8">SUM(D59:D75)</f>
        <v>38129.449999999997</v>
      </c>
      <c r="E57" s="203">
        <f t="shared" si="8"/>
        <v>41583.97</v>
      </c>
      <c r="F57" s="203">
        <f t="shared" si="8"/>
        <v>44947.21</v>
      </c>
      <c r="G57" s="203">
        <f t="shared" si="6"/>
        <v>124660.63</v>
      </c>
      <c r="L57" s="206"/>
    </row>
    <row r="58" spans="2:12" hidden="1" x14ac:dyDescent="0.2">
      <c r="D58" s="86"/>
      <c r="E58" s="86"/>
      <c r="F58" s="86"/>
      <c r="G58" s="86">
        <f t="shared" si="6"/>
        <v>0</v>
      </c>
      <c r="L58" s="206"/>
    </row>
    <row r="59" spans="2:12" hidden="1" x14ac:dyDescent="0.2">
      <c r="C59" s="62" t="s">
        <v>739</v>
      </c>
      <c r="D59" s="86"/>
      <c r="E59" s="86"/>
      <c r="F59" s="86"/>
      <c r="G59" s="86">
        <f t="shared" si="6"/>
        <v>0</v>
      </c>
      <c r="L59" s="206"/>
    </row>
    <row r="60" spans="2:12" hidden="1" x14ac:dyDescent="0.2">
      <c r="D60" s="86"/>
      <c r="E60" s="86"/>
      <c r="F60" s="86"/>
      <c r="G60" s="86">
        <f t="shared" si="6"/>
        <v>0</v>
      </c>
      <c r="L60" s="206"/>
    </row>
    <row r="61" spans="2:12" hidden="1" x14ac:dyDescent="0.2">
      <c r="C61" s="62" t="s">
        <v>740</v>
      </c>
      <c r="D61" s="86"/>
      <c r="E61" s="86"/>
      <c r="F61" s="86"/>
      <c r="G61" s="86">
        <f t="shared" si="6"/>
        <v>0</v>
      </c>
      <c r="L61" s="206"/>
    </row>
    <row r="62" spans="2:12" hidden="1" x14ac:dyDescent="0.2">
      <c r="D62" s="86"/>
      <c r="E62" s="86"/>
      <c r="F62" s="86"/>
      <c r="G62" s="86">
        <f t="shared" si="6"/>
        <v>0</v>
      </c>
      <c r="L62" s="206"/>
    </row>
    <row r="63" spans="2:12" hidden="1" x14ac:dyDescent="0.2">
      <c r="C63" s="62" t="s">
        <v>741</v>
      </c>
      <c r="D63" s="86"/>
      <c r="E63" s="86"/>
      <c r="F63" s="86"/>
      <c r="G63" s="86">
        <f t="shared" si="6"/>
        <v>0</v>
      </c>
      <c r="L63" s="206"/>
    </row>
    <row r="64" spans="2:12" hidden="1" x14ac:dyDescent="0.2">
      <c r="D64" s="86"/>
      <c r="E64" s="86"/>
      <c r="F64" s="86"/>
      <c r="G64" s="86">
        <f t="shared" si="6"/>
        <v>0</v>
      </c>
      <c r="L64" s="206"/>
    </row>
    <row r="65" spans="2:12" hidden="1" x14ac:dyDescent="0.2">
      <c r="C65" s="62" t="s">
        <v>742</v>
      </c>
      <c r="D65" s="86"/>
      <c r="E65" s="86"/>
      <c r="F65" s="86"/>
      <c r="G65" s="86">
        <f t="shared" si="6"/>
        <v>0</v>
      </c>
      <c r="L65" s="206"/>
    </row>
    <row r="66" spans="2:12" hidden="1" x14ac:dyDescent="0.2">
      <c r="C66" s="62" t="s">
        <v>743</v>
      </c>
      <c r="D66" s="86"/>
      <c r="E66" s="86"/>
      <c r="F66" s="86"/>
      <c r="G66" s="86">
        <f t="shared" si="6"/>
        <v>0</v>
      </c>
      <c r="L66" s="206"/>
    </row>
    <row r="67" spans="2:12" hidden="1" x14ac:dyDescent="0.2">
      <c r="D67" s="86"/>
      <c r="E67" s="86"/>
      <c r="F67" s="86"/>
      <c r="G67" s="86">
        <f t="shared" si="6"/>
        <v>0</v>
      </c>
      <c r="L67" s="206"/>
    </row>
    <row r="68" spans="2:12" hidden="1" x14ac:dyDescent="0.2">
      <c r="C68" s="62" t="s">
        <v>744</v>
      </c>
      <c r="D68" s="86"/>
      <c r="E68" s="86"/>
      <c r="F68" s="86"/>
      <c r="G68" s="86">
        <f t="shared" si="6"/>
        <v>0</v>
      </c>
      <c r="L68" s="206"/>
    </row>
    <row r="69" spans="2:12" hidden="1" x14ac:dyDescent="0.2">
      <c r="D69" s="86"/>
      <c r="E69" s="86"/>
      <c r="F69" s="86"/>
      <c r="G69" s="86">
        <f t="shared" si="6"/>
        <v>0</v>
      </c>
      <c r="L69" s="206"/>
    </row>
    <row r="70" spans="2:12" hidden="1" x14ac:dyDescent="0.2">
      <c r="C70" s="62" t="s">
        <v>745</v>
      </c>
      <c r="D70" s="86"/>
      <c r="E70" s="86"/>
      <c r="F70" s="86"/>
      <c r="G70" s="86">
        <f t="shared" si="6"/>
        <v>0</v>
      </c>
      <c r="L70" s="206"/>
    </row>
    <row r="71" spans="2:12" hidden="1" x14ac:dyDescent="0.2">
      <c r="C71" s="62" t="s">
        <v>746</v>
      </c>
      <c r="D71" s="86"/>
      <c r="E71" s="86"/>
      <c r="F71" s="86"/>
      <c r="G71" s="86">
        <f t="shared" si="6"/>
        <v>0</v>
      </c>
      <c r="L71" s="206"/>
    </row>
    <row r="72" spans="2:12" hidden="1" x14ac:dyDescent="0.2">
      <c r="D72" s="86"/>
      <c r="E72" s="86"/>
      <c r="F72" s="86"/>
      <c r="G72" s="86">
        <f t="shared" si="6"/>
        <v>0</v>
      </c>
      <c r="L72" s="206"/>
    </row>
    <row r="73" spans="2:12" hidden="1" x14ac:dyDescent="0.2">
      <c r="C73" s="62" t="s">
        <v>747</v>
      </c>
      <c r="D73" s="86"/>
      <c r="E73" s="86"/>
      <c r="F73" s="86"/>
      <c r="G73" s="86">
        <f t="shared" ref="G73:G104" si="9">SUM(D73:F73)</f>
        <v>0</v>
      </c>
      <c r="L73" s="206"/>
    </row>
    <row r="74" spans="2:12" hidden="1" x14ac:dyDescent="0.2">
      <c r="D74" s="86"/>
      <c r="E74" s="86"/>
      <c r="F74" s="86"/>
      <c r="G74" s="86">
        <f t="shared" si="9"/>
        <v>0</v>
      </c>
      <c r="L74" s="206"/>
    </row>
    <row r="75" spans="2:12" x14ac:dyDescent="0.2">
      <c r="C75" s="62" t="s">
        <v>748</v>
      </c>
      <c r="D75" s="86">
        <v>38129.449999999997</v>
      </c>
      <c r="E75" s="86">
        <v>41583.97</v>
      </c>
      <c r="F75" s="86">
        <v>44947.21</v>
      </c>
      <c r="G75" s="86">
        <f t="shared" si="9"/>
        <v>124660.63</v>
      </c>
      <c r="L75" s="206"/>
    </row>
    <row r="76" spans="2:12" hidden="1" x14ac:dyDescent="0.2">
      <c r="D76" s="86"/>
      <c r="E76" s="86"/>
      <c r="F76" s="86"/>
      <c r="G76" s="86">
        <f t="shared" si="9"/>
        <v>0</v>
      </c>
    </row>
    <row r="77" spans="2:12" hidden="1" x14ac:dyDescent="0.2">
      <c r="B77" s="67" t="s">
        <v>749</v>
      </c>
      <c r="C77" s="89"/>
      <c r="D77" s="86">
        <f t="shared" ref="D77:F77" si="10">SUM(D79:D95)</f>
        <v>0</v>
      </c>
      <c r="E77" s="86">
        <f t="shared" si="10"/>
        <v>0</v>
      </c>
      <c r="F77" s="86">
        <f t="shared" si="10"/>
        <v>0</v>
      </c>
      <c r="G77" s="86">
        <f t="shared" si="9"/>
        <v>0</v>
      </c>
    </row>
    <row r="78" spans="2:12" hidden="1" x14ac:dyDescent="0.2">
      <c r="D78" s="86"/>
      <c r="E78" s="86"/>
      <c r="F78" s="86"/>
      <c r="G78" s="86">
        <f t="shared" si="9"/>
        <v>0</v>
      </c>
    </row>
    <row r="79" spans="2:12" hidden="1" x14ac:dyDescent="0.2">
      <c r="C79" s="71" t="s">
        <v>750</v>
      </c>
      <c r="D79" s="86"/>
      <c r="E79" s="86"/>
      <c r="F79" s="86"/>
      <c r="G79" s="86">
        <f t="shared" si="9"/>
        <v>0</v>
      </c>
    </row>
    <row r="80" spans="2:12" hidden="1" x14ac:dyDescent="0.2">
      <c r="D80" s="86"/>
      <c r="E80" s="86"/>
      <c r="F80" s="86"/>
      <c r="G80" s="86">
        <f t="shared" si="9"/>
        <v>0</v>
      </c>
    </row>
    <row r="81" spans="3:7" hidden="1" x14ac:dyDescent="0.2">
      <c r="C81" s="71" t="s">
        <v>751</v>
      </c>
      <c r="D81" s="86"/>
      <c r="E81" s="86"/>
      <c r="F81" s="86"/>
      <c r="G81" s="86">
        <f t="shared" si="9"/>
        <v>0</v>
      </c>
    </row>
    <row r="82" spans="3:7" hidden="1" x14ac:dyDescent="0.2">
      <c r="D82" s="86"/>
      <c r="E82" s="86"/>
      <c r="F82" s="86"/>
      <c r="G82" s="86">
        <f t="shared" si="9"/>
        <v>0</v>
      </c>
    </row>
    <row r="83" spans="3:7" hidden="1" x14ac:dyDescent="0.2">
      <c r="C83" s="71" t="s">
        <v>752</v>
      </c>
      <c r="D83" s="86"/>
      <c r="E83" s="86"/>
      <c r="F83" s="86"/>
      <c r="G83" s="86">
        <f t="shared" si="9"/>
        <v>0</v>
      </c>
    </row>
    <row r="84" spans="3:7" hidden="1" x14ac:dyDescent="0.2">
      <c r="D84" s="86"/>
      <c r="E84" s="86"/>
      <c r="F84" s="86"/>
      <c r="G84" s="86">
        <f t="shared" si="9"/>
        <v>0</v>
      </c>
    </row>
    <row r="85" spans="3:7" hidden="1" x14ac:dyDescent="0.2">
      <c r="C85" s="71" t="s">
        <v>753</v>
      </c>
      <c r="D85" s="86"/>
      <c r="E85" s="86"/>
      <c r="F85" s="86"/>
      <c r="G85" s="86">
        <f t="shared" si="9"/>
        <v>0</v>
      </c>
    </row>
    <row r="86" spans="3:7" hidden="1" x14ac:dyDescent="0.2">
      <c r="D86" s="86"/>
      <c r="E86" s="86"/>
      <c r="F86" s="86"/>
      <c r="G86" s="86">
        <f t="shared" si="9"/>
        <v>0</v>
      </c>
    </row>
    <row r="87" spans="3:7" hidden="1" x14ac:dyDescent="0.2">
      <c r="C87" s="71" t="s">
        <v>754</v>
      </c>
      <c r="D87" s="86"/>
      <c r="E87" s="86"/>
      <c r="F87" s="86"/>
      <c r="G87" s="86">
        <f t="shared" si="9"/>
        <v>0</v>
      </c>
    </row>
    <row r="88" spans="3:7" hidden="1" x14ac:dyDescent="0.2">
      <c r="D88" s="86"/>
      <c r="E88" s="86"/>
      <c r="F88" s="86"/>
      <c r="G88" s="86">
        <f t="shared" si="9"/>
        <v>0</v>
      </c>
    </row>
    <row r="89" spans="3:7" hidden="1" x14ac:dyDescent="0.2">
      <c r="C89" s="71" t="s">
        <v>755</v>
      </c>
      <c r="D89" s="86"/>
      <c r="E89" s="86"/>
      <c r="F89" s="86"/>
      <c r="G89" s="86">
        <f t="shared" si="9"/>
        <v>0</v>
      </c>
    </row>
    <row r="90" spans="3:7" hidden="1" x14ac:dyDescent="0.2">
      <c r="D90" s="86"/>
      <c r="E90" s="86"/>
      <c r="F90" s="86"/>
      <c r="G90" s="86">
        <f t="shared" si="9"/>
        <v>0</v>
      </c>
    </row>
    <row r="91" spans="3:7" hidden="1" x14ac:dyDescent="0.2">
      <c r="C91" s="71" t="s">
        <v>756</v>
      </c>
      <c r="D91" s="86"/>
      <c r="E91" s="86"/>
      <c r="F91" s="86"/>
      <c r="G91" s="86">
        <f t="shared" si="9"/>
        <v>0</v>
      </c>
    </row>
    <row r="92" spans="3:7" hidden="1" x14ac:dyDescent="0.2">
      <c r="D92" s="86"/>
      <c r="E92" s="86"/>
      <c r="F92" s="86"/>
      <c r="G92" s="86">
        <f t="shared" si="9"/>
        <v>0</v>
      </c>
    </row>
    <row r="93" spans="3:7" hidden="1" x14ac:dyDescent="0.2">
      <c r="C93" s="71" t="s">
        <v>757</v>
      </c>
      <c r="D93" s="86"/>
      <c r="E93" s="86"/>
      <c r="F93" s="86"/>
      <c r="G93" s="86">
        <f t="shared" si="9"/>
        <v>0</v>
      </c>
    </row>
    <row r="94" spans="3:7" hidden="1" x14ac:dyDescent="0.2">
      <c r="D94" s="86"/>
      <c r="E94" s="86"/>
      <c r="F94" s="86"/>
      <c r="G94" s="86">
        <f t="shared" si="9"/>
        <v>0</v>
      </c>
    </row>
    <row r="95" spans="3:7" hidden="1" x14ac:dyDescent="0.2">
      <c r="C95" s="71" t="s">
        <v>758</v>
      </c>
      <c r="D95" s="86"/>
      <c r="E95" s="86"/>
      <c r="F95" s="86"/>
      <c r="G95" s="86">
        <f t="shared" si="9"/>
        <v>0</v>
      </c>
    </row>
    <row r="96" spans="3:7" hidden="1" x14ac:dyDescent="0.2">
      <c r="D96" s="86"/>
      <c r="E96" s="86"/>
      <c r="F96" s="86"/>
      <c r="G96" s="86">
        <f t="shared" si="9"/>
        <v>0</v>
      </c>
    </row>
    <row r="97" spans="2:11" hidden="1" x14ac:dyDescent="0.2">
      <c r="B97" s="67" t="s">
        <v>759</v>
      </c>
      <c r="C97" s="89"/>
      <c r="D97" s="86">
        <f t="shared" ref="D97:K97" si="11">SUM(D99:D105)</f>
        <v>0</v>
      </c>
      <c r="E97" s="86">
        <f t="shared" si="11"/>
        <v>0</v>
      </c>
      <c r="F97" s="86">
        <f t="shared" si="11"/>
        <v>0</v>
      </c>
      <c r="G97" s="86">
        <f t="shared" si="9"/>
        <v>0</v>
      </c>
      <c r="H97" s="54">
        <f t="shared" si="11"/>
        <v>0</v>
      </c>
      <c r="I97" s="54">
        <f t="shared" si="11"/>
        <v>0</v>
      </c>
      <c r="J97" s="54">
        <f t="shared" si="11"/>
        <v>0</v>
      </c>
      <c r="K97" s="54">
        <f t="shared" si="11"/>
        <v>0</v>
      </c>
    </row>
    <row r="98" spans="2:11" hidden="1" x14ac:dyDescent="0.2">
      <c r="D98" s="86"/>
      <c r="E98" s="86"/>
      <c r="F98" s="86"/>
      <c r="G98" s="86">
        <f t="shared" si="9"/>
        <v>0</v>
      </c>
    </row>
    <row r="99" spans="2:11" hidden="1" x14ac:dyDescent="0.2">
      <c r="C99" s="71" t="s">
        <v>760</v>
      </c>
      <c r="D99" s="86"/>
      <c r="E99" s="86"/>
      <c r="F99" s="86"/>
      <c r="G99" s="86">
        <f t="shared" si="9"/>
        <v>0</v>
      </c>
    </row>
    <row r="100" spans="2:11" hidden="1" x14ac:dyDescent="0.2">
      <c r="D100" s="86"/>
      <c r="E100" s="86"/>
      <c r="F100" s="86"/>
      <c r="G100" s="86">
        <f t="shared" si="9"/>
        <v>0</v>
      </c>
    </row>
    <row r="101" spans="2:11" hidden="1" x14ac:dyDescent="0.2">
      <c r="C101" s="71" t="s">
        <v>761</v>
      </c>
      <c r="D101" s="86"/>
      <c r="E101" s="86"/>
      <c r="F101" s="86"/>
      <c r="G101" s="86">
        <f t="shared" si="9"/>
        <v>0</v>
      </c>
    </row>
    <row r="102" spans="2:11" hidden="1" x14ac:dyDescent="0.2">
      <c r="D102" s="86"/>
      <c r="E102" s="86"/>
      <c r="F102" s="86"/>
      <c r="G102" s="86">
        <f t="shared" si="9"/>
        <v>0</v>
      </c>
    </row>
    <row r="103" spans="2:11" hidden="1" x14ac:dyDescent="0.2">
      <c r="C103" s="71" t="s">
        <v>762</v>
      </c>
      <c r="D103" s="86"/>
      <c r="E103" s="86"/>
      <c r="F103" s="86"/>
      <c r="G103" s="86">
        <f t="shared" si="9"/>
        <v>0</v>
      </c>
    </row>
    <row r="104" spans="2:11" hidden="1" x14ac:dyDescent="0.2">
      <c r="D104" s="86"/>
      <c r="E104" s="86"/>
      <c r="F104" s="86"/>
      <c r="G104" s="86">
        <f t="shared" si="9"/>
        <v>0</v>
      </c>
    </row>
    <row r="105" spans="2:11" hidden="1" x14ac:dyDescent="0.2">
      <c r="C105" s="71" t="s">
        <v>763</v>
      </c>
      <c r="D105" s="86"/>
      <c r="E105" s="86"/>
      <c r="F105" s="86"/>
      <c r="G105" s="86">
        <f t="shared" ref="G105:G136" si="12">SUM(D105:F105)</f>
        <v>0</v>
      </c>
    </row>
    <row r="106" spans="2:11" hidden="1" x14ac:dyDescent="0.2">
      <c r="D106" s="86"/>
      <c r="E106" s="86"/>
      <c r="F106" s="86"/>
      <c r="G106" s="86">
        <f t="shared" si="12"/>
        <v>0</v>
      </c>
    </row>
    <row r="107" spans="2:11" hidden="1" x14ac:dyDescent="0.2">
      <c r="B107" s="67" t="s">
        <v>764</v>
      </c>
      <c r="C107" s="89"/>
      <c r="D107" s="86">
        <f t="shared" ref="D107:F107" si="13">SUM(D109:D125)</f>
        <v>0</v>
      </c>
      <c r="E107" s="86">
        <f t="shared" si="13"/>
        <v>0</v>
      </c>
      <c r="F107" s="86">
        <f t="shared" si="13"/>
        <v>0</v>
      </c>
      <c r="G107" s="86">
        <f t="shared" si="12"/>
        <v>0</v>
      </c>
    </row>
    <row r="108" spans="2:11" hidden="1" x14ac:dyDescent="0.2">
      <c r="D108" s="86"/>
      <c r="E108" s="86"/>
      <c r="F108" s="86"/>
      <c r="G108" s="86">
        <f t="shared" si="12"/>
        <v>0</v>
      </c>
    </row>
    <row r="109" spans="2:11" hidden="1" x14ac:dyDescent="0.2">
      <c r="C109" s="62" t="s">
        <v>765</v>
      </c>
      <c r="D109" s="86"/>
      <c r="E109" s="86"/>
      <c r="F109" s="86"/>
      <c r="G109" s="86">
        <f t="shared" si="12"/>
        <v>0</v>
      </c>
    </row>
    <row r="110" spans="2:11" hidden="1" x14ac:dyDescent="0.2">
      <c r="D110" s="86"/>
      <c r="E110" s="86"/>
      <c r="F110" s="86"/>
      <c r="G110" s="86">
        <f t="shared" si="12"/>
        <v>0</v>
      </c>
    </row>
    <row r="111" spans="2:11" hidden="1" x14ac:dyDescent="0.2">
      <c r="C111" s="71" t="s">
        <v>766</v>
      </c>
      <c r="D111" s="86"/>
      <c r="E111" s="86"/>
      <c r="F111" s="86"/>
      <c r="G111" s="86">
        <f t="shared" si="12"/>
        <v>0</v>
      </c>
    </row>
    <row r="112" spans="2:11" hidden="1" x14ac:dyDescent="0.2">
      <c r="D112" s="86"/>
      <c r="E112" s="86"/>
      <c r="F112" s="86"/>
      <c r="G112" s="86">
        <f t="shared" si="12"/>
        <v>0</v>
      </c>
    </row>
    <row r="113" spans="3:7" hidden="1" x14ac:dyDescent="0.2">
      <c r="C113" s="71" t="s">
        <v>767</v>
      </c>
      <c r="D113" s="86"/>
      <c r="E113" s="86"/>
      <c r="F113" s="86"/>
      <c r="G113" s="86">
        <f t="shared" si="12"/>
        <v>0</v>
      </c>
    </row>
    <row r="114" spans="3:7" hidden="1" x14ac:dyDescent="0.2">
      <c r="D114" s="86"/>
      <c r="E114" s="86"/>
      <c r="F114" s="86"/>
      <c r="G114" s="86">
        <f t="shared" si="12"/>
        <v>0</v>
      </c>
    </row>
    <row r="115" spans="3:7" hidden="1" x14ac:dyDescent="0.2">
      <c r="C115" s="71" t="s">
        <v>768</v>
      </c>
      <c r="D115" s="86"/>
      <c r="E115" s="86"/>
      <c r="F115" s="86"/>
      <c r="G115" s="86">
        <f t="shared" si="12"/>
        <v>0</v>
      </c>
    </row>
    <row r="116" spans="3:7" hidden="1" x14ac:dyDescent="0.2">
      <c r="D116" s="86"/>
      <c r="E116" s="86"/>
      <c r="F116" s="86"/>
      <c r="G116" s="86">
        <f t="shared" si="12"/>
        <v>0</v>
      </c>
    </row>
    <row r="117" spans="3:7" hidden="1" x14ac:dyDescent="0.2">
      <c r="C117" s="71" t="s">
        <v>769</v>
      </c>
      <c r="D117" s="86"/>
      <c r="E117" s="86"/>
      <c r="F117" s="86"/>
      <c r="G117" s="86">
        <f t="shared" si="12"/>
        <v>0</v>
      </c>
    </row>
    <row r="118" spans="3:7" hidden="1" x14ac:dyDescent="0.2">
      <c r="D118" s="86"/>
      <c r="E118" s="86"/>
      <c r="F118" s="86"/>
      <c r="G118" s="86">
        <f t="shared" si="12"/>
        <v>0</v>
      </c>
    </row>
    <row r="119" spans="3:7" hidden="1" x14ac:dyDescent="0.2">
      <c r="C119" s="71" t="s">
        <v>770</v>
      </c>
      <c r="D119" s="86"/>
      <c r="E119" s="86"/>
      <c r="F119" s="86"/>
      <c r="G119" s="86">
        <f t="shared" si="12"/>
        <v>0</v>
      </c>
    </row>
    <row r="120" spans="3:7" hidden="1" x14ac:dyDescent="0.2">
      <c r="D120" s="86"/>
      <c r="E120" s="86"/>
      <c r="F120" s="86"/>
      <c r="G120" s="86">
        <f t="shared" si="12"/>
        <v>0</v>
      </c>
    </row>
    <row r="121" spans="3:7" hidden="1" x14ac:dyDescent="0.2">
      <c r="C121" s="71" t="s">
        <v>771</v>
      </c>
      <c r="D121" s="86"/>
      <c r="E121" s="86"/>
      <c r="F121" s="86"/>
      <c r="G121" s="86">
        <f t="shared" si="12"/>
        <v>0</v>
      </c>
    </row>
    <row r="122" spans="3:7" hidden="1" x14ac:dyDescent="0.2">
      <c r="D122" s="86"/>
      <c r="E122" s="86"/>
      <c r="F122" s="86"/>
      <c r="G122" s="86">
        <f t="shared" si="12"/>
        <v>0</v>
      </c>
    </row>
    <row r="123" spans="3:7" hidden="1" x14ac:dyDescent="0.2">
      <c r="C123" s="71" t="s">
        <v>772</v>
      </c>
      <c r="D123" s="86"/>
      <c r="E123" s="86"/>
      <c r="F123" s="86"/>
      <c r="G123" s="86">
        <f t="shared" si="12"/>
        <v>0</v>
      </c>
    </row>
    <row r="124" spans="3:7" hidden="1" x14ac:dyDescent="0.2">
      <c r="D124" s="86"/>
      <c r="E124" s="86"/>
      <c r="F124" s="86"/>
      <c r="G124" s="86">
        <f t="shared" si="12"/>
        <v>0</v>
      </c>
    </row>
    <row r="125" spans="3:7" hidden="1" x14ac:dyDescent="0.2">
      <c r="C125" s="71" t="s">
        <v>773</v>
      </c>
      <c r="D125" s="86"/>
      <c r="E125" s="86"/>
      <c r="F125" s="86"/>
      <c r="G125" s="86">
        <f t="shared" si="12"/>
        <v>0</v>
      </c>
    </row>
    <row r="126" spans="3:7" x14ac:dyDescent="0.2">
      <c r="D126" s="55"/>
      <c r="E126" s="55"/>
      <c r="F126" s="55"/>
      <c r="G126" s="86"/>
    </row>
    <row r="127" spans="3:7" x14ac:dyDescent="0.2">
      <c r="D127" s="86"/>
      <c r="E127" s="86"/>
      <c r="F127" s="86"/>
      <c r="G127" s="86"/>
    </row>
  </sheetData>
  <printOptions horizontalCentered="1" gridLinesSet="0"/>
  <pageMargins left="0.11811023622047245" right="0.19685039370078741" top="0.98425196850393704" bottom="0.98425196850393704" header="0.15748031496062992" footer="0.51181102362204722"/>
  <pageSetup scale="70" orientation="portrait" horizontalDpi="300" verticalDpi="300" r:id="rId1"/>
  <headerFooter alignWithMargins="0">
    <oddHeader xml:space="preserve">&amp;C&amp;16XV AYUNTAMIENTO DE COMONDU
TESORERIA GENERAL MUNICIPAL
PRESUPUESTO DE EGRESOS  ESTIMADO 4TO TRIMESTRE 2017&amp;10
</oddHeader>
  </headerFooter>
  <ignoredErrors>
    <ignoredError sqref="D107:F107" formulaRange="1"/>
    <ignoredError sqref="G1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G1" sqref="G1"/>
    </sheetView>
  </sheetViews>
  <sheetFormatPr baseColWidth="10" defaultColWidth="9.140625" defaultRowHeight="12.75" x14ac:dyDescent="0.2"/>
  <cols>
    <col min="1" max="1" width="2.7109375" style="128" customWidth="1"/>
    <col min="2" max="2" width="3.140625" style="130" customWidth="1"/>
    <col min="3" max="3" width="43.42578125" style="130" customWidth="1"/>
    <col min="4" max="4" width="10.85546875" style="158" bestFit="1" customWidth="1"/>
    <col min="5" max="5" width="8.7109375" style="158" bestFit="1" customWidth="1"/>
    <col min="6" max="6" width="10" style="158" bestFit="1" customWidth="1"/>
    <col min="7" max="7" width="10.85546875" style="158" bestFit="1" customWidth="1"/>
    <col min="8" max="8" width="10.7109375" style="158" hidden="1" customWidth="1"/>
    <col min="9" max="9" width="10.85546875" style="158" hidden="1" customWidth="1"/>
    <col min="10" max="10" width="8.7109375" style="158" hidden="1" customWidth="1"/>
    <col min="11" max="11" width="8.7109375" style="128" hidden="1" customWidth="1"/>
    <col min="12" max="12" width="14.7109375" style="128" bestFit="1" customWidth="1"/>
    <col min="13" max="13" width="10.140625" style="128" bestFit="1" customWidth="1"/>
    <col min="14" max="247" width="9.140625" style="128"/>
    <col min="248" max="248" width="2.7109375" style="128" customWidth="1"/>
    <col min="249" max="249" width="3.140625" style="128" customWidth="1"/>
    <col min="250" max="250" width="43.42578125" style="128" customWidth="1"/>
    <col min="251" max="251" width="13.28515625" style="128" bestFit="1" customWidth="1"/>
    <col min="252" max="252" width="9.140625" style="128" bestFit="1" customWidth="1"/>
    <col min="253" max="254" width="7.85546875" style="128" bestFit="1" customWidth="1"/>
    <col min="255" max="256" width="9.140625" style="128" bestFit="1" customWidth="1"/>
    <col min="257" max="257" width="12.7109375" style="128" bestFit="1" customWidth="1"/>
    <col min="258" max="259" width="9.140625" style="128" bestFit="1" customWidth="1"/>
    <col min="260" max="260" width="10.140625" style="128" bestFit="1" customWidth="1"/>
    <col min="261" max="261" width="10.7109375" style="128" bestFit="1" customWidth="1"/>
    <col min="262" max="262" width="9.85546875" style="128" bestFit="1" customWidth="1"/>
    <col min="263" max="263" width="10.7109375" style="128" customWidth="1"/>
    <col min="264" max="267" width="0" style="128" hidden="1" customWidth="1"/>
    <col min="268" max="268" width="14" style="128" bestFit="1" customWidth="1"/>
    <col min="269" max="269" width="10.140625" style="128" bestFit="1" customWidth="1"/>
    <col min="270" max="503" width="9.140625" style="128"/>
    <col min="504" max="504" width="2.7109375" style="128" customWidth="1"/>
    <col min="505" max="505" width="3.140625" style="128" customWidth="1"/>
    <col min="506" max="506" width="43.42578125" style="128" customWidth="1"/>
    <col min="507" max="507" width="13.28515625" style="128" bestFit="1" customWidth="1"/>
    <col min="508" max="508" width="9.140625" style="128" bestFit="1" customWidth="1"/>
    <col min="509" max="510" width="7.85546875" style="128" bestFit="1" customWidth="1"/>
    <col min="511" max="512" width="9.140625" style="128" bestFit="1" customWidth="1"/>
    <col min="513" max="513" width="12.7109375" style="128" bestFit="1" customWidth="1"/>
    <col min="514" max="515" width="9.140625" style="128" bestFit="1" customWidth="1"/>
    <col min="516" max="516" width="10.140625" style="128" bestFit="1" customWidth="1"/>
    <col min="517" max="517" width="10.7109375" style="128" bestFit="1" customWidth="1"/>
    <col min="518" max="518" width="9.85546875" style="128" bestFit="1" customWidth="1"/>
    <col min="519" max="519" width="10.7109375" style="128" customWidth="1"/>
    <col min="520" max="523" width="0" style="128" hidden="1" customWidth="1"/>
    <col min="524" max="524" width="14" style="128" bestFit="1" customWidth="1"/>
    <col min="525" max="525" width="10.140625" style="128" bestFit="1" customWidth="1"/>
    <col min="526" max="759" width="9.140625" style="128"/>
    <col min="760" max="760" width="2.7109375" style="128" customWidth="1"/>
    <col min="761" max="761" width="3.140625" style="128" customWidth="1"/>
    <col min="762" max="762" width="43.42578125" style="128" customWidth="1"/>
    <col min="763" max="763" width="13.28515625" style="128" bestFit="1" customWidth="1"/>
    <col min="764" max="764" width="9.140625" style="128" bestFit="1" customWidth="1"/>
    <col min="765" max="766" width="7.85546875" style="128" bestFit="1" customWidth="1"/>
    <col min="767" max="768" width="9.140625" style="128" bestFit="1" customWidth="1"/>
    <col min="769" max="769" width="12.7109375" style="128" bestFit="1" customWidth="1"/>
    <col min="770" max="771" width="9.140625" style="128" bestFit="1" customWidth="1"/>
    <col min="772" max="772" width="10.140625" style="128" bestFit="1" customWidth="1"/>
    <col min="773" max="773" width="10.7109375" style="128" bestFit="1" customWidth="1"/>
    <col min="774" max="774" width="9.85546875" style="128" bestFit="1" customWidth="1"/>
    <col min="775" max="775" width="10.7109375" style="128" customWidth="1"/>
    <col min="776" max="779" width="0" style="128" hidden="1" customWidth="1"/>
    <col min="780" max="780" width="14" style="128" bestFit="1" customWidth="1"/>
    <col min="781" max="781" width="10.140625" style="128" bestFit="1" customWidth="1"/>
    <col min="782" max="1015" width="9.140625" style="128"/>
    <col min="1016" max="1016" width="2.7109375" style="128" customWidth="1"/>
    <col min="1017" max="1017" width="3.140625" style="128" customWidth="1"/>
    <col min="1018" max="1018" width="43.42578125" style="128" customWidth="1"/>
    <col min="1019" max="1019" width="13.28515625" style="128" bestFit="1" customWidth="1"/>
    <col min="1020" max="1020" width="9.140625" style="128" bestFit="1" customWidth="1"/>
    <col min="1021" max="1022" width="7.85546875" style="128" bestFit="1" customWidth="1"/>
    <col min="1023" max="1024" width="9.140625" style="128" bestFit="1" customWidth="1"/>
    <col min="1025" max="1025" width="12.7109375" style="128" bestFit="1" customWidth="1"/>
    <col min="1026" max="1027" width="9.140625" style="128" bestFit="1" customWidth="1"/>
    <col min="1028" max="1028" width="10.140625" style="128" bestFit="1" customWidth="1"/>
    <col min="1029" max="1029" width="10.7109375" style="128" bestFit="1" customWidth="1"/>
    <col min="1030" max="1030" width="9.85546875" style="128" bestFit="1" customWidth="1"/>
    <col min="1031" max="1031" width="10.7109375" style="128" customWidth="1"/>
    <col min="1032" max="1035" width="0" style="128" hidden="1" customWidth="1"/>
    <col min="1036" max="1036" width="14" style="128" bestFit="1" customWidth="1"/>
    <col min="1037" max="1037" width="10.140625" style="128" bestFit="1" customWidth="1"/>
    <col min="1038" max="1271" width="9.140625" style="128"/>
    <col min="1272" max="1272" width="2.7109375" style="128" customWidth="1"/>
    <col min="1273" max="1273" width="3.140625" style="128" customWidth="1"/>
    <col min="1274" max="1274" width="43.42578125" style="128" customWidth="1"/>
    <col min="1275" max="1275" width="13.28515625" style="128" bestFit="1" customWidth="1"/>
    <col min="1276" max="1276" width="9.140625" style="128" bestFit="1" customWidth="1"/>
    <col min="1277" max="1278" width="7.85546875" style="128" bestFit="1" customWidth="1"/>
    <col min="1279" max="1280" width="9.140625" style="128" bestFit="1" customWidth="1"/>
    <col min="1281" max="1281" width="12.7109375" style="128" bestFit="1" customWidth="1"/>
    <col min="1282" max="1283" width="9.140625" style="128" bestFit="1" customWidth="1"/>
    <col min="1284" max="1284" width="10.140625" style="128" bestFit="1" customWidth="1"/>
    <col min="1285" max="1285" width="10.7109375" style="128" bestFit="1" customWidth="1"/>
    <col min="1286" max="1286" width="9.85546875" style="128" bestFit="1" customWidth="1"/>
    <col min="1287" max="1287" width="10.7109375" style="128" customWidth="1"/>
    <col min="1288" max="1291" width="0" style="128" hidden="1" customWidth="1"/>
    <col min="1292" max="1292" width="14" style="128" bestFit="1" customWidth="1"/>
    <col min="1293" max="1293" width="10.140625" style="128" bestFit="1" customWidth="1"/>
    <col min="1294" max="1527" width="9.140625" style="128"/>
    <col min="1528" max="1528" width="2.7109375" style="128" customWidth="1"/>
    <col min="1529" max="1529" width="3.140625" style="128" customWidth="1"/>
    <col min="1530" max="1530" width="43.42578125" style="128" customWidth="1"/>
    <col min="1531" max="1531" width="13.28515625" style="128" bestFit="1" customWidth="1"/>
    <col min="1532" max="1532" width="9.140625" style="128" bestFit="1" customWidth="1"/>
    <col min="1533" max="1534" width="7.85546875" style="128" bestFit="1" customWidth="1"/>
    <col min="1535" max="1536" width="9.140625" style="128" bestFit="1" customWidth="1"/>
    <col min="1537" max="1537" width="12.7109375" style="128" bestFit="1" customWidth="1"/>
    <col min="1538" max="1539" width="9.140625" style="128" bestFit="1" customWidth="1"/>
    <col min="1540" max="1540" width="10.140625" style="128" bestFit="1" customWidth="1"/>
    <col min="1541" max="1541" width="10.7109375" style="128" bestFit="1" customWidth="1"/>
    <col min="1542" max="1542" width="9.85546875" style="128" bestFit="1" customWidth="1"/>
    <col min="1543" max="1543" width="10.7109375" style="128" customWidth="1"/>
    <col min="1544" max="1547" width="0" style="128" hidden="1" customWidth="1"/>
    <col min="1548" max="1548" width="14" style="128" bestFit="1" customWidth="1"/>
    <col min="1549" max="1549" width="10.140625" style="128" bestFit="1" customWidth="1"/>
    <col min="1550" max="1783" width="9.140625" style="128"/>
    <col min="1784" max="1784" width="2.7109375" style="128" customWidth="1"/>
    <col min="1785" max="1785" width="3.140625" style="128" customWidth="1"/>
    <col min="1786" max="1786" width="43.42578125" style="128" customWidth="1"/>
    <col min="1787" max="1787" width="13.28515625" style="128" bestFit="1" customWidth="1"/>
    <col min="1788" max="1788" width="9.140625" style="128" bestFit="1" customWidth="1"/>
    <col min="1789" max="1790" width="7.85546875" style="128" bestFit="1" customWidth="1"/>
    <col min="1791" max="1792" width="9.140625" style="128" bestFit="1" customWidth="1"/>
    <col min="1793" max="1793" width="12.7109375" style="128" bestFit="1" customWidth="1"/>
    <col min="1794" max="1795" width="9.140625" style="128" bestFit="1" customWidth="1"/>
    <col min="1796" max="1796" width="10.140625" style="128" bestFit="1" customWidth="1"/>
    <col min="1797" max="1797" width="10.7109375" style="128" bestFit="1" customWidth="1"/>
    <col min="1798" max="1798" width="9.85546875" style="128" bestFit="1" customWidth="1"/>
    <col min="1799" max="1799" width="10.7109375" style="128" customWidth="1"/>
    <col min="1800" max="1803" width="0" style="128" hidden="1" customWidth="1"/>
    <col min="1804" max="1804" width="14" style="128" bestFit="1" customWidth="1"/>
    <col min="1805" max="1805" width="10.140625" style="128" bestFit="1" customWidth="1"/>
    <col min="1806" max="2039" width="9.140625" style="128"/>
    <col min="2040" max="2040" width="2.7109375" style="128" customWidth="1"/>
    <col min="2041" max="2041" width="3.140625" style="128" customWidth="1"/>
    <col min="2042" max="2042" width="43.42578125" style="128" customWidth="1"/>
    <col min="2043" max="2043" width="13.28515625" style="128" bestFit="1" customWidth="1"/>
    <col min="2044" max="2044" width="9.140625" style="128" bestFit="1" customWidth="1"/>
    <col min="2045" max="2046" width="7.85546875" style="128" bestFit="1" customWidth="1"/>
    <col min="2047" max="2048" width="9.140625" style="128" bestFit="1" customWidth="1"/>
    <col min="2049" max="2049" width="12.7109375" style="128" bestFit="1" customWidth="1"/>
    <col min="2050" max="2051" width="9.140625" style="128" bestFit="1" customWidth="1"/>
    <col min="2052" max="2052" width="10.140625" style="128" bestFit="1" customWidth="1"/>
    <col min="2053" max="2053" width="10.7109375" style="128" bestFit="1" customWidth="1"/>
    <col min="2054" max="2054" width="9.85546875" style="128" bestFit="1" customWidth="1"/>
    <col min="2055" max="2055" width="10.7109375" style="128" customWidth="1"/>
    <col min="2056" max="2059" width="0" style="128" hidden="1" customWidth="1"/>
    <col min="2060" max="2060" width="14" style="128" bestFit="1" customWidth="1"/>
    <col min="2061" max="2061" width="10.140625" style="128" bestFit="1" customWidth="1"/>
    <col min="2062" max="2295" width="9.140625" style="128"/>
    <col min="2296" max="2296" width="2.7109375" style="128" customWidth="1"/>
    <col min="2297" max="2297" width="3.140625" style="128" customWidth="1"/>
    <col min="2298" max="2298" width="43.42578125" style="128" customWidth="1"/>
    <col min="2299" max="2299" width="13.28515625" style="128" bestFit="1" customWidth="1"/>
    <col min="2300" max="2300" width="9.140625" style="128" bestFit="1" customWidth="1"/>
    <col min="2301" max="2302" width="7.85546875" style="128" bestFit="1" customWidth="1"/>
    <col min="2303" max="2304" width="9.140625" style="128" bestFit="1" customWidth="1"/>
    <col min="2305" max="2305" width="12.7109375" style="128" bestFit="1" customWidth="1"/>
    <col min="2306" max="2307" width="9.140625" style="128" bestFit="1" customWidth="1"/>
    <col min="2308" max="2308" width="10.140625" style="128" bestFit="1" customWidth="1"/>
    <col min="2309" max="2309" width="10.7109375" style="128" bestFit="1" customWidth="1"/>
    <col min="2310" max="2310" width="9.85546875" style="128" bestFit="1" customWidth="1"/>
    <col min="2311" max="2311" width="10.7109375" style="128" customWidth="1"/>
    <col min="2312" max="2315" width="0" style="128" hidden="1" customWidth="1"/>
    <col min="2316" max="2316" width="14" style="128" bestFit="1" customWidth="1"/>
    <col min="2317" max="2317" width="10.140625" style="128" bestFit="1" customWidth="1"/>
    <col min="2318" max="2551" width="9.140625" style="128"/>
    <col min="2552" max="2552" width="2.7109375" style="128" customWidth="1"/>
    <col min="2553" max="2553" width="3.140625" style="128" customWidth="1"/>
    <col min="2554" max="2554" width="43.42578125" style="128" customWidth="1"/>
    <col min="2555" max="2555" width="13.28515625" style="128" bestFit="1" customWidth="1"/>
    <col min="2556" max="2556" width="9.140625" style="128" bestFit="1" customWidth="1"/>
    <col min="2557" max="2558" width="7.85546875" style="128" bestFit="1" customWidth="1"/>
    <col min="2559" max="2560" width="9.140625" style="128" bestFit="1" customWidth="1"/>
    <col min="2561" max="2561" width="12.7109375" style="128" bestFit="1" customWidth="1"/>
    <col min="2562" max="2563" width="9.140625" style="128" bestFit="1" customWidth="1"/>
    <col min="2564" max="2564" width="10.140625" style="128" bestFit="1" customWidth="1"/>
    <col min="2565" max="2565" width="10.7109375" style="128" bestFit="1" customWidth="1"/>
    <col min="2566" max="2566" width="9.85546875" style="128" bestFit="1" customWidth="1"/>
    <col min="2567" max="2567" width="10.7109375" style="128" customWidth="1"/>
    <col min="2568" max="2571" width="0" style="128" hidden="1" customWidth="1"/>
    <col min="2572" max="2572" width="14" style="128" bestFit="1" customWidth="1"/>
    <col min="2573" max="2573" width="10.140625" style="128" bestFit="1" customWidth="1"/>
    <col min="2574" max="2807" width="9.140625" style="128"/>
    <col min="2808" max="2808" width="2.7109375" style="128" customWidth="1"/>
    <col min="2809" max="2809" width="3.140625" style="128" customWidth="1"/>
    <col min="2810" max="2810" width="43.42578125" style="128" customWidth="1"/>
    <col min="2811" max="2811" width="13.28515625" style="128" bestFit="1" customWidth="1"/>
    <col min="2812" max="2812" width="9.140625" style="128" bestFit="1" customWidth="1"/>
    <col min="2813" max="2814" width="7.85546875" style="128" bestFit="1" customWidth="1"/>
    <col min="2815" max="2816" width="9.140625" style="128" bestFit="1" customWidth="1"/>
    <col min="2817" max="2817" width="12.7109375" style="128" bestFit="1" customWidth="1"/>
    <col min="2818" max="2819" width="9.140625" style="128" bestFit="1" customWidth="1"/>
    <col min="2820" max="2820" width="10.140625" style="128" bestFit="1" customWidth="1"/>
    <col min="2821" max="2821" width="10.7109375" style="128" bestFit="1" customWidth="1"/>
    <col min="2822" max="2822" width="9.85546875" style="128" bestFit="1" customWidth="1"/>
    <col min="2823" max="2823" width="10.7109375" style="128" customWidth="1"/>
    <col min="2824" max="2827" width="0" style="128" hidden="1" customWidth="1"/>
    <col min="2828" max="2828" width="14" style="128" bestFit="1" customWidth="1"/>
    <col min="2829" max="2829" width="10.140625" style="128" bestFit="1" customWidth="1"/>
    <col min="2830" max="3063" width="9.140625" style="128"/>
    <col min="3064" max="3064" width="2.7109375" style="128" customWidth="1"/>
    <col min="3065" max="3065" width="3.140625" style="128" customWidth="1"/>
    <col min="3066" max="3066" width="43.42578125" style="128" customWidth="1"/>
    <col min="3067" max="3067" width="13.28515625" style="128" bestFit="1" customWidth="1"/>
    <col min="3068" max="3068" width="9.140625" style="128" bestFit="1" customWidth="1"/>
    <col min="3069" max="3070" width="7.85546875" style="128" bestFit="1" customWidth="1"/>
    <col min="3071" max="3072" width="9.140625" style="128" bestFit="1" customWidth="1"/>
    <col min="3073" max="3073" width="12.7109375" style="128" bestFit="1" customWidth="1"/>
    <col min="3074" max="3075" width="9.140625" style="128" bestFit="1" customWidth="1"/>
    <col min="3076" max="3076" width="10.140625" style="128" bestFit="1" customWidth="1"/>
    <col min="3077" max="3077" width="10.7109375" style="128" bestFit="1" customWidth="1"/>
    <col min="3078" max="3078" width="9.85546875" style="128" bestFit="1" customWidth="1"/>
    <col min="3079" max="3079" width="10.7109375" style="128" customWidth="1"/>
    <col min="3080" max="3083" width="0" style="128" hidden="1" customWidth="1"/>
    <col min="3084" max="3084" width="14" style="128" bestFit="1" customWidth="1"/>
    <col min="3085" max="3085" width="10.140625" style="128" bestFit="1" customWidth="1"/>
    <col min="3086" max="3319" width="9.140625" style="128"/>
    <col min="3320" max="3320" width="2.7109375" style="128" customWidth="1"/>
    <col min="3321" max="3321" width="3.140625" style="128" customWidth="1"/>
    <col min="3322" max="3322" width="43.42578125" style="128" customWidth="1"/>
    <col min="3323" max="3323" width="13.28515625" style="128" bestFit="1" customWidth="1"/>
    <col min="3324" max="3324" width="9.140625" style="128" bestFit="1" customWidth="1"/>
    <col min="3325" max="3326" width="7.85546875" style="128" bestFit="1" customWidth="1"/>
    <col min="3327" max="3328" width="9.140625" style="128" bestFit="1" customWidth="1"/>
    <col min="3329" max="3329" width="12.7109375" style="128" bestFit="1" customWidth="1"/>
    <col min="3330" max="3331" width="9.140625" style="128" bestFit="1" customWidth="1"/>
    <col min="3332" max="3332" width="10.140625" style="128" bestFit="1" customWidth="1"/>
    <col min="3333" max="3333" width="10.7109375" style="128" bestFit="1" customWidth="1"/>
    <col min="3334" max="3334" width="9.85546875" style="128" bestFit="1" customWidth="1"/>
    <col min="3335" max="3335" width="10.7109375" style="128" customWidth="1"/>
    <col min="3336" max="3339" width="0" style="128" hidden="1" customWidth="1"/>
    <col min="3340" max="3340" width="14" style="128" bestFit="1" customWidth="1"/>
    <col min="3341" max="3341" width="10.140625" style="128" bestFit="1" customWidth="1"/>
    <col min="3342" max="3575" width="9.140625" style="128"/>
    <col min="3576" max="3576" width="2.7109375" style="128" customWidth="1"/>
    <col min="3577" max="3577" width="3.140625" style="128" customWidth="1"/>
    <col min="3578" max="3578" width="43.42578125" style="128" customWidth="1"/>
    <col min="3579" max="3579" width="13.28515625" style="128" bestFit="1" customWidth="1"/>
    <col min="3580" max="3580" width="9.140625" style="128" bestFit="1" customWidth="1"/>
    <col min="3581" max="3582" width="7.85546875" style="128" bestFit="1" customWidth="1"/>
    <col min="3583" max="3584" width="9.140625" style="128" bestFit="1" customWidth="1"/>
    <col min="3585" max="3585" width="12.7109375" style="128" bestFit="1" customWidth="1"/>
    <col min="3586" max="3587" width="9.140625" style="128" bestFit="1" customWidth="1"/>
    <col min="3588" max="3588" width="10.140625" style="128" bestFit="1" customWidth="1"/>
    <col min="3589" max="3589" width="10.7109375" style="128" bestFit="1" customWidth="1"/>
    <col min="3590" max="3590" width="9.85546875" style="128" bestFit="1" customWidth="1"/>
    <col min="3591" max="3591" width="10.7109375" style="128" customWidth="1"/>
    <col min="3592" max="3595" width="0" style="128" hidden="1" customWidth="1"/>
    <col min="3596" max="3596" width="14" style="128" bestFit="1" customWidth="1"/>
    <col min="3597" max="3597" width="10.140625" style="128" bestFit="1" customWidth="1"/>
    <col min="3598" max="3831" width="9.140625" style="128"/>
    <col min="3832" max="3832" width="2.7109375" style="128" customWidth="1"/>
    <col min="3833" max="3833" width="3.140625" style="128" customWidth="1"/>
    <col min="3834" max="3834" width="43.42578125" style="128" customWidth="1"/>
    <col min="3835" max="3835" width="13.28515625" style="128" bestFit="1" customWidth="1"/>
    <col min="3836" max="3836" width="9.140625" style="128" bestFit="1" customWidth="1"/>
    <col min="3837" max="3838" width="7.85546875" style="128" bestFit="1" customWidth="1"/>
    <col min="3839" max="3840" width="9.140625" style="128" bestFit="1" customWidth="1"/>
    <col min="3841" max="3841" width="12.7109375" style="128" bestFit="1" customWidth="1"/>
    <col min="3842" max="3843" width="9.140625" style="128" bestFit="1" customWidth="1"/>
    <col min="3844" max="3844" width="10.140625" style="128" bestFit="1" customWidth="1"/>
    <col min="3845" max="3845" width="10.7109375" style="128" bestFit="1" customWidth="1"/>
    <col min="3846" max="3846" width="9.85546875" style="128" bestFit="1" customWidth="1"/>
    <col min="3847" max="3847" width="10.7109375" style="128" customWidth="1"/>
    <col min="3848" max="3851" width="0" style="128" hidden="1" customWidth="1"/>
    <col min="3852" max="3852" width="14" style="128" bestFit="1" customWidth="1"/>
    <col min="3853" max="3853" width="10.140625" style="128" bestFit="1" customWidth="1"/>
    <col min="3854" max="4087" width="9.140625" style="128"/>
    <col min="4088" max="4088" width="2.7109375" style="128" customWidth="1"/>
    <col min="4089" max="4089" width="3.140625" style="128" customWidth="1"/>
    <col min="4090" max="4090" width="43.42578125" style="128" customWidth="1"/>
    <col min="4091" max="4091" width="13.28515625" style="128" bestFit="1" customWidth="1"/>
    <col min="4092" max="4092" width="9.140625" style="128" bestFit="1" customWidth="1"/>
    <col min="4093" max="4094" width="7.85546875" style="128" bestFit="1" customWidth="1"/>
    <col min="4095" max="4096" width="9.140625" style="128" bestFit="1" customWidth="1"/>
    <col min="4097" max="4097" width="12.7109375" style="128" bestFit="1" customWidth="1"/>
    <col min="4098" max="4099" width="9.140625" style="128" bestFit="1" customWidth="1"/>
    <col min="4100" max="4100" width="10.140625" style="128" bestFit="1" customWidth="1"/>
    <col min="4101" max="4101" width="10.7109375" style="128" bestFit="1" customWidth="1"/>
    <col min="4102" max="4102" width="9.85546875" style="128" bestFit="1" customWidth="1"/>
    <col min="4103" max="4103" width="10.7109375" style="128" customWidth="1"/>
    <col min="4104" max="4107" width="0" style="128" hidden="1" customWidth="1"/>
    <col min="4108" max="4108" width="14" style="128" bestFit="1" customWidth="1"/>
    <col min="4109" max="4109" width="10.140625" style="128" bestFit="1" customWidth="1"/>
    <col min="4110" max="4343" width="9.140625" style="128"/>
    <col min="4344" max="4344" width="2.7109375" style="128" customWidth="1"/>
    <col min="4345" max="4345" width="3.140625" style="128" customWidth="1"/>
    <col min="4346" max="4346" width="43.42578125" style="128" customWidth="1"/>
    <col min="4347" max="4347" width="13.28515625" style="128" bestFit="1" customWidth="1"/>
    <col min="4348" max="4348" width="9.140625" style="128" bestFit="1" customWidth="1"/>
    <col min="4349" max="4350" width="7.85546875" style="128" bestFit="1" customWidth="1"/>
    <col min="4351" max="4352" width="9.140625" style="128" bestFit="1" customWidth="1"/>
    <col min="4353" max="4353" width="12.7109375" style="128" bestFit="1" customWidth="1"/>
    <col min="4354" max="4355" width="9.140625" style="128" bestFit="1" customWidth="1"/>
    <col min="4356" max="4356" width="10.140625" style="128" bestFit="1" customWidth="1"/>
    <col min="4357" max="4357" width="10.7109375" style="128" bestFit="1" customWidth="1"/>
    <col min="4358" max="4358" width="9.85546875" style="128" bestFit="1" customWidth="1"/>
    <col min="4359" max="4359" width="10.7109375" style="128" customWidth="1"/>
    <col min="4360" max="4363" width="0" style="128" hidden="1" customWidth="1"/>
    <col min="4364" max="4364" width="14" style="128" bestFit="1" customWidth="1"/>
    <col min="4365" max="4365" width="10.140625" style="128" bestFit="1" customWidth="1"/>
    <col min="4366" max="4599" width="9.140625" style="128"/>
    <col min="4600" max="4600" width="2.7109375" style="128" customWidth="1"/>
    <col min="4601" max="4601" width="3.140625" style="128" customWidth="1"/>
    <col min="4602" max="4602" width="43.42578125" style="128" customWidth="1"/>
    <col min="4603" max="4603" width="13.28515625" style="128" bestFit="1" customWidth="1"/>
    <col min="4604" max="4604" width="9.140625" style="128" bestFit="1" customWidth="1"/>
    <col min="4605" max="4606" width="7.85546875" style="128" bestFit="1" customWidth="1"/>
    <col min="4607" max="4608" width="9.140625" style="128" bestFit="1" customWidth="1"/>
    <col min="4609" max="4609" width="12.7109375" style="128" bestFit="1" customWidth="1"/>
    <col min="4610" max="4611" width="9.140625" style="128" bestFit="1" customWidth="1"/>
    <col min="4612" max="4612" width="10.140625" style="128" bestFit="1" customWidth="1"/>
    <col min="4613" max="4613" width="10.7109375" style="128" bestFit="1" customWidth="1"/>
    <col min="4614" max="4614" width="9.85546875" style="128" bestFit="1" customWidth="1"/>
    <col min="4615" max="4615" width="10.7109375" style="128" customWidth="1"/>
    <col min="4616" max="4619" width="0" style="128" hidden="1" customWidth="1"/>
    <col min="4620" max="4620" width="14" style="128" bestFit="1" customWidth="1"/>
    <col min="4621" max="4621" width="10.140625" style="128" bestFit="1" customWidth="1"/>
    <col min="4622" max="4855" width="9.140625" style="128"/>
    <col min="4856" max="4856" width="2.7109375" style="128" customWidth="1"/>
    <col min="4857" max="4857" width="3.140625" style="128" customWidth="1"/>
    <col min="4858" max="4858" width="43.42578125" style="128" customWidth="1"/>
    <col min="4859" max="4859" width="13.28515625" style="128" bestFit="1" customWidth="1"/>
    <col min="4860" max="4860" width="9.140625" style="128" bestFit="1" customWidth="1"/>
    <col min="4861" max="4862" width="7.85546875" style="128" bestFit="1" customWidth="1"/>
    <col min="4863" max="4864" width="9.140625" style="128" bestFit="1" customWidth="1"/>
    <col min="4865" max="4865" width="12.7109375" style="128" bestFit="1" customWidth="1"/>
    <col min="4866" max="4867" width="9.140625" style="128" bestFit="1" customWidth="1"/>
    <col min="4868" max="4868" width="10.140625" style="128" bestFit="1" customWidth="1"/>
    <col min="4869" max="4869" width="10.7109375" style="128" bestFit="1" customWidth="1"/>
    <col min="4870" max="4870" width="9.85546875" style="128" bestFit="1" customWidth="1"/>
    <col min="4871" max="4871" width="10.7109375" style="128" customWidth="1"/>
    <col min="4872" max="4875" width="0" style="128" hidden="1" customWidth="1"/>
    <col min="4876" max="4876" width="14" style="128" bestFit="1" customWidth="1"/>
    <col min="4877" max="4877" width="10.140625" style="128" bestFit="1" customWidth="1"/>
    <col min="4878" max="5111" width="9.140625" style="128"/>
    <col min="5112" max="5112" width="2.7109375" style="128" customWidth="1"/>
    <col min="5113" max="5113" width="3.140625" style="128" customWidth="1"/>
    <col min="5114" max="5114" width="43.42578125" style="128" customWidth="1"/>
    <col min="5115" max="5115" width="13.28515625" style="128" bestFit="1" customWidth="1"/>
    <col min="5116" max="5116" width="9.140625" style="128" bestFit="1" customWidth="1"/>
    <col min="5117" max="5118" width="7.85546875" style="128" bestFit="1" customWidth="1"/>
    <col min="5119" max="5120" width="9.140625" style="128" bestFit="1" customWidth="1"/>
    <col min="5121" max="5121" width="12.7109375" style="128" bestFit="1" customWidth="1"/>
    <col min="5122" max="5123" width="9.140625" style="128" bestFit="1" customWidth="1"/>
    <col min="5124" max="5124" width="10.140625" style="128" bestFit="1" customWidth="1"/>
    <col min="5125" max="5125" width="10.7109375" style="128" bestFit="1" customWidth="1"/>
    <col min="5126" max="5126" width="9.85546875" style="128" bestFit="1" customWidth="1"/>
    <col min="5127" max="5127" width="10.7109375" style="128" customWidth="1"/>
    <col min="5128" max="5131" width="0" style="128" hidden="1" customWidth="1"/>
    <col min="5132" max="5132" width="14" style="128" bestFit="1" customWidth="1"/>
    <col min="5133" max="5133" width="10.140625" style="128" bestFit="1" customWidth="1"/>
    <col min="5134" max="5367" width="9.140625" style="128"/>
    <col min="5368" max="5368" width="2.7109375" style="128" customWidth="1"/>
    <col min="5369" max="5369" width="3.140625" style="128" customWidth="1"/>
    <col min="5370" max="5370" width="43.42578125" style="128" customWidth="1"/>
    <col min="5371" max="5371" width="13.28515625" style="128" bestFit="1" customWidth="1"/>
    <col min="5372" max="5372" width="9.140625" style="128" bestFit="1" customWidth="1"/>
    <col min="5373" max="5374" width="7.85546875" style="128" bestFit="1" customWidth="1"/>
    <col min="5375" max="5376" width="9.140625" style="128" bestFit="1" customWidth="1"/>
    <col min="5377" max="5377" width="12.7109375" style="128" bestFit="1" customWidth="1"/>
    <col min="5378" max="5379" width="9.140625" style="128" bestFit="1" customWidth="1"/>
    <col min="5380" max="5380" width="10.140625" style="128" bestFit="1" customWidth="1"/>
    <col min="5381" max="5381" width="10.7109375" style="128" bestFit="1" customWidth="1"/>
    <col min="5382" max="5382" width="9.85546875" style="128" bestFit="1" customWidth="1"/>
    <col min="5383" max="5383" width="10.7109375" style="128" customWidth="1"/>
    <col min="5384" max="5387" width="0" style="128" hidden="1" customWidth="1"/>
    <col min="5388" max="5388" width="14" style="128" bestFit="1" customWidth="1"/>
    <col min="5389" max="5389" width="10.140625" style="128" bestFit="1" customWidth="1"/>
    <col min="5390" max="5623" width="9.140625" style="128"/>
    <col min="5624" max="5624" width="2.7109375" style="128" customWidth="1"/>
    <col min="5625" max="5625" width="3.140625" style="128" customWidth="1"/>
    <col min="5626" max="5626" width="43.42578125" style="128" customWidth="1"/>
    <col min="5627" max="5627" width="13.28515625" style="128" bestFit="1" customWidth="1"/>
    <col min="5628" max="5628" width="9.140625" style="128" bestFit="1" customWidth="1"/>
    <col min="5629" max="5630" width="7.85546875" style="128" bestFit="1" customWidth="1"/>
    <col min="5631" max="5632" width="9.140625" style="128" bestFit="1" customWidth="1"/>
    <col min="5633" max="5633" width="12.7109375" style="128" bestFit="1" customWidth="1"/>
    <col min="5634" max="5635" width="9.140625" style="128" bestFit="1" customWidth="1"/>
    <col min="5636" max="5636" width="10.140625" style="128" bestFit="1" customWidth="1"/>
    <col min="5637" max="5637" width="10.7109375" style="128" bestFit="1" customWidth="1"/>
    <col min="5638" max="5638" width="9.85546875" style="128" bestFit="1" customWidth="1"/>
    <col min="5639" max="5639" width="10.7109375" style="128" customWidth="1"/>
    <col min="5640" max="5643" width="0" style="128" hidden="1" customWidth="1"/>
    <col min="5644" max="5644" width="14" style="128" bestFit="1" customWidth="1"/>
    <col min="5645" max="5645" width="10.140625" style="128" bestFit="1" customWidth="1"/>
    <col min="5646" max="5879" width="9.140625" style="128"/>
    <col min="5880" max="5880" width="2.7109375" style="128" customWidth="1"/>
    <col min="5881" max="5881" width="3.140625" style="128" customWidth="1"/>
    <col min="5882" max="5882" width="43.42578125" style="128" customWidth="1"/>
    <col min="5883" max="5883" width="13.28515625" style="128" bestFit="1" customWidth="1"/>
    <col min="5884" max="5884" width="9.140625" style="128" bestFit="1" customWidth="1"/>
    <col min="5885" max="5886" width="7.85546875" style="128" bestFit="1" customWidth="1"/>
    <col min="5887" max="5888" width="9.140625" style="128" bestFit="1" customWidth="1"/>
    <col min="5889" max="5889" width="12.7109375" style="128" bestFit="1" customWidth="1"/>
    <col min="5890" max="5891" width="9.140625" style="128" bestFit="1" customWidth="1"/>
    <col min="5892" max="5892" width="10.140625" style="128" bestFit="1" customWidth="1"/>
    <col min="5893" max="5893" width="10.7109375" style="128" bestFit="1" customWidth="1"/>
    <col min="5894" max="5894" width="9.85546875" style="128" bestFit="1" customWidth="1"/>
    <col min="5895" max="5895" width="10.7109375" style="128" customWidth="1"/>
    <col min="5896" max="5899" width="0" style="128" hidden="1" customWidth="1"/>
    <col min="5900" max="5900" width="14" style="128" bestFit="1" customWidth="1"/>
    <col min="5901" max="5901" width="10.140625" style="128" bestFit="1" customWidth="1"/>
    <col min="5902" max="6135" width="9.140625" style="128"/>
    <col min="6136" max="6136" width="2.7109375" style="128" customWidth="1"/>
    <col min="6137" max="6137" width="3.140625" style="128" customWidth="1"/>
    <col min="6138" max="6138" width="43.42578125" style="128" customWidth="1"/>
    <col min="6139" max="6139" width="13.28515625" style="128" bestFit="1" customWidth="1"/>
    <col min="6140" max="6140" width="9.140625" style="128" bestFit="1" customWidth="1"/>
    <col min="6141" max="6142" width="7.85546875" style="128" bestFit="1" customWidth="1"/>
    <col min="6143" max="6144" width="9.140625" style="128" bestFit="1" customWidth="1"/>
    <col min="6145" max="6145" width="12.7109375" style="128" bestFit="1" customWidth="1"/>
    <col min="6146" max="6147" width="9.140625" style="128" bestFit="1" customWidth="1"/>
    <col min="6148" max="6148" width="10.140625" style="128" bestFit="1" customWidth="1"/>
    <col min="6149" max="6149" width="10.7109375" style="128" bestFit="1" customWidth="1"/>
    <col min="6150" max="6150" width="9.85546875" style="128" bestFit="1" customWidth="1"/>
    <col min="6151" max="6151" width="10.7109375" style="128" customWidth="1"/>
    <col min="6152" max="6155" width="0" style="128" hidden="1" customWidth="1"/>
    <col min="6156" max="6156" width="14" style="128" bestFit="1" customWidth="1"/>
    <col min="6157" max="6157" width="10.140625" style="128" bestFit="1" customWidth="1"/>
    <col min="6158" max="6391" width="9.140625" style="128"/>
    <col min="6392" max="6392" width="2.7109375" style="128" customWidth="1"/>
    <col min="6393" max="6393" width="3.140625" style="128" customWidth="1"/>
    <col min="6394" max="6394" width="43.42578125" style="128" customWidth="1"/>
    <col min="6395" max="6395" width="13.28515625" style="128" bestFit="1" customWidth="1"/>
    <col min="6396" max="6396" width="9.140625" style="128" bestFit="1" customWidth="1"/>
    <col min="6397" max="6398" width="7.85546875" style="128" bestFit="1" customWidth="1"/>
    <col min="6399" max="6400" width="9.140625" style="128" bestFit="1" customWidth="1"/>
    <col min="6401" max="6401" width="12.7109375" style="128" bestFit="1" customWidth="1"/>
    <col min="6402" max="6403" width="9.140625" style="128" bestFit="1" customWidth="1"/>
    <col min="6404" max="6404" width="10.140625" style="128" bestFit="1" customWidth="1"/>
    <col min="6405" max="6405" width="10.7109375" style="128" bestFit="1" customWidth="1"/>
    <col min="6406" max="6406" width="9.85546875" style="128" bestFit="1" customWidth="1"/>
    <col min="6407" max="6407" width="10.7109375" style="128" customWidth="1"/>
    <col min="6408" max="6411" width="0" style="128" hidden="1" customWidth="1"/>
    <col min="6412" max="6412" width="14" style="128" bestFit="1" customWidth="1"/>
    <col min="6413" max="6413" width="10.140625" style="128" bestFit="1" customWidth="1"/>
    <col min="6414" max="6647" width="9.140625" style="128"/>
    <col min="6648" max="6648" width="2.7109375" style="128" customWidth="1"/>
    <col min="6649" max="6649" width="3.140625" style="128" customWidth="1"/>
    <col min="6650" max="6650" width="43.42578125" style="128" customWidth="1"/>
    <col min="6651" max="6651" width="13.28515625" style="128" bestFit="1" customWidth="1"/>
    <col min="6652" max="6652" width="9.140625" style="128" bestFit="1" customWidth="1"/>
    <col min="6653" max="6654" width="7.85546875" style="128" bestFit="1" customWidth="1"/>
    <col min="6655" max="6656" width="9.140625" style="128" bestFit="1" customWidth="1"/>
    <col min="6657" max="6657" width="12.7109375" style="128" bestFit="1" customWidth="1"/>
    <col min="6658" max="6659" width="9.140625" style="128" bestFit="1" customWidth="1"/>
    <col min="6660" max="6660" width="10.140625" style="128" bestFit="1" customWidth="1"/>
    <col min="6661" max="6661" width="10.7109375" style="128" bestFit="1" customWidth="1"/>
    <col min="6662" max="6662" width="9.85546875" style="128" bestFit="1" customWidth="1"/>
    <col min="6663" max="6663" width="10.7109375" style="128" customWidth="1"/>
    <col min="6664" max="6667" width="0" style="128" hidden="1" customWidth="1"/>
    <col min="6668" max="6668" width="14" style="128" bestFit="1" customWidth="1"/>
    <col min="6669" max="6669" width="10.140625" style="128" bestFit="1" customWidth="1"/>
    <col min="6670" max="6903" width="9.140625" style="128"/>
    <col min="6904" max="6904" width="2.7109375" style="128" customWidth="1"/>
    <col min="6905" max="6905" width="3.140625" style="128" customWidth="1"/>
    <col min="6906" max="6906" width="43.42578125" style="128" customWidth="1"/>
    <col min="6907" max="6907" width="13.28515625" style="128" bestFit="1" customWidth="1"/>
    <col min="6908" max="6908" width="9.140625" style="128" bestFit="1" customWidth="1"/>
    <col min="6909" max="6910" width="7.85546875" style="128" bestFit="1" customWidth="1"/>
    <col min="6911" max="6912" width="9.140625" style="128" bestFit="1" customWidth="1"/>
    <col min="6913" max="6913" width="12.7109375" style="128" bestFit="1" customWidth="1"/>
    <col min="6914" max="6915" width="9.140625" style="128" bestFit="1" customWidth="1"/>
    <col min="6916" max="6916" width="10.140625" style="128" bestFit="1" customWidth="1"/>
    <col min="6917" max="6917" width="10.7109375" style="128" bestFit="1" customWidth="1"/>
    <col min="6918" max="6918" width="9.85546875" style="128" bestFit="1" customWidth="1"/>
    <col min="6919" max="6919" width="10.7109375" style="128" customWidth="1"/>
    <col min="6920" max="6923" width="0" style="128" hidden="1" customWidth="1"/>
    <col min="6924" max="6924" width="14" style="128" bestFit="1" customWidth="1"/>
    <col min="6925" max="6925" width="10.140625" style="128" bestFit="1" customWidth="1"/>
    <col min="6926" max="7159" width="9.140625" style="128"/>
    <col min="7160" max="7160" width="2.7109375" style="128" customWidth="1"/>
    <col min="7161" max="7161" width="3.140625" style="128" customWidth="1"/>
    <col min="7162" max="7162" width="43.42578125" style="128" customWidth="1"/>
    <col min="7163" max="7163" width="13.28515625" style="128" bestFit="1" customWidth="1"/>
    <col min="7164" max="7164" width="9.140625" style="128" bestFit="1" customWidth="1"/>
    <col min="7165" max="7166" width="7.85546875" style="128" bestFit="1" customWidth="1"/>
    <col min="7167" max="7168" width="9.140625" style="128" bestFit="1" customWidth="1"/>
    <col min="7169" max="7169" width="12.7109375" style="128" bestFit="1" customWidth="1"/>
    <col min="7170" max="7171" width="9.140625" style="128" bestFit="1" customWidth="1"/>
    <col min="7172" max="7172" width="10.140625" style="128" bestFit="1" customWidth="1"/>
    <col min="7173" max="7173" width="10.7109375" style="128" bestFit="1" customWidth="1"/>
    <col min="7174" max="7174" width="9.85546875" style="128" bestFit="1" customWidth="1"/>
    <col min="7175" max="7175" width="10.7109375" style="128" customWidth="1"/>
    <col min="7176" max="7179" width="0" style="128" hidden="1" customWidth="1"/>
    <col min="7180" max="7180" width="14" style="128" bestFit="1" customWidth="1"/>
    <col min="7181" max="7181" width="10.140625" style="128" bestFit="1" customWidth="1"/>
    <col min="7182" max="7415" width="9.140625" style="128"/>
    <col min="7416" max="7416" width="2.7109375" style="128" customWidth="1"/>
    <col min="7417" max="7417" width="3.140625" style="128" customWidth="1"/>
    <col min="7418" max="7418" width="43.42578125" style="128" customWidth="1"/>
    <col min="7419" max="7419" width="13.28515625" style="128" bestFit="1" customWidth="1"/>
    <col min="7420" max="7420" width="9.140625" style="128" bestFit="1" customWidth="1"/>
    <col min="7421" max="7422" width="7.85546875" style="128" bestFit="1" customWidth="1"/>
    <col min="7423" max="7424" width="9.140625" style="128" bestFit="1" customWidth="1"/>
    <col min="7425" max="7425" width="12.7109375" style="128" bestFit="1" customWidth="1"/>
    <col min="7426" max="7427" width="9.140625" style="128" bestFit="1" customWidth="1"/>
    <col min="7428" max="7428" width="10.140625" style="128" bestFit="1" customWidth="1"/>
    <col min="7429" max="7429" width="10.7109375" style="128" bestFit="1" customWidth="1"/>
    <col min="7430" max="7430" width="9.85546875" style="128" bestFit="1" customWidth="1"/>
    <col min="7431" max="7431" width="10.7109375" style="128" customWidth="1"/>
    <col min="7432" max="7435" width="0" style="128" hidden="1" customWidth="1"/>
    <col min="7436" max="7436" width="14" style="128" bestFit="1" customWidth="1"/>
    <col min="7437" max="7437" width="10.140625" style="128" bestFit="1" customWidth="1"/>
    <col min="7438" max="7671" width="9.140625" style="128"/>
    <col min="7672" max="7672" width="2.7109375" style="128" customWidth="1"/>
    <col min="7673" max="7673" width="3.140625" style="128" customWidth="1"/>
    <col min="7674" max="7674" width="43.42578125" style="128" customWidth="1"/>
    <col min="7675" max="7675" width="13.28515625" style="128" bestFit="1" customWidth="1"/>
    <col min="7676" max="7676" width="9.140625" style="128" bestFit="1" customWidth="1"/>
    <col min="7677" max="7678" width="7.85546875" style="128" bestFit="1" customWidth="1"/>
    <col min="7679" max="7680" width="9.140625" style="128" bestFit="1" customWidth="1"/>
    <col min="7681" max="7681" width="12.7109375" style="128" bestFit="1" customWidth="1"/>
    <col min="7682" max="7683" width="9.140625" style="128" bestFit="1" customWidth="1"/>
    <col min="7684" max="7684" width="10.140625" style="128" bestFit="1" customWidth="1"/>
    <col min="7685" max="7685" width="10.7109375" style="128" bestFit="1" customWidth="1"/>
    <col min="7686" max="7686" width="9.85546875" style="128" bestFit="1" customWidth="1"/>
    <col min="7687" max="7687" width="10.7109375" style="128" customWidth="1"/>
    <col min="7688" max="7691" width="0" style="128" hidden="1" customWidth="1"/>
    <col min="7692" max="7692" width="14" style="128" bestFit="1" customWidth="1"/>
    <col min="7693" max="7693" width="10.140625" style="128" bestFit="1" customWidth="1"/>
    <col min="7694" max="7927" width="9.140625" style="128"/>
    <col min="7928" max="7928" width="2.7109375" style="128" customWidth="1"/>
    <col min="7929" max="7929" width="3.140625" style="128" customWidth="1"/>
    <col min="7930" max="7930" width="43.42578125" style="128" customWidth="1"/>
    <col min="7931" max="7931" width="13.28515625" style="128" bestFit="1" customWidth="1"/>
    <col min="7932" max="7932" width="9.140625" style="128" bestFit="1" customWidth="1"/>
    <col min="7933" max="7934" width="7.85546875" style="128" bestFit="1" customWidth="1"/>
    <col min="7935" max="7936" width="9.140625" style="128" bestFit="1" customWidth="1"/>
    <col min="7937" max="7937" width="12.7109375" style="128" bestFit="1" customWidth="1"/>
    <col min="7938" max="7939" width="9.140625" style="128" bestFit="1" customWidth="1"/>
    <col min="7940" max="7940" width="10.140625" style="128" bestFit="1" customWidth="1"/>
    <col min="7941" max="7941" width="10.7109375" style="128" bestFit="1" customWidth="1"/>
    <col min="7942" max="7942" width="9.85546875" style="128" bestFit="1" customWidth="1"/>
    <col min="7943" max="7943" width="10.7109375" style="128" customWidth="1"/>
    <col min="7944" max="7947" width="0" style="128" hidden="1" customWidth="1"/>
    <col min="7948" max="7948" width="14" style="128" bestFit="1" customWidth="1"/>
    <col min="7949" max="7949" width="10.140625" style="128" bestFit="1" customWidth="1"/>
    <col min="7950" max="8183" width="9.140625" style="128"/>
    <col min="8184" max="8184" width="2.7109375" style="128" customWidth="1"/>
    <col min="8185" max="8185" width="3.140625" style="128" customWidth="1"/>
    <col min="8186" max="8186" width="43.42578125" style="128" customWidth="1"/>
    <col min="8187" max="8187" width="13.28515625" style="128" bestFit="1" customWidth="1"/>
    <col min="8188" max="8188" width="9.140625" style="128" bestFit="1" customWidth="1"/>
    <col min="8189" max="8190" width="7.85546875" style="128" bestFit="1" customWidth="1"/>
    <col min="8191" max="8192" width="9.140625" style="128" bestFit="1" customWidth="1"/>
    <col min="8193" max="8193" width="12.7109375" style="128" bestFit="1" customWidth="1"/>
    <col min="8194" max="8195" width="9.140625" style="128" bestFit="1" customWidth="1"/>
    <col min="8196" max="8196" width="10.140625" style="128" bestFit="1" customWidth="1"/>
    <col min="8197" max="8197" width="10.7109375" style="128" bestFit="1" customWidth="1"/>
    <col min="8198" max="8198" width="9.85546875" style="128" bestFit="1" customWidth="1"/>
    <col min="8199" max="8199" width="10.7109375" style="128" customWidth="1"/>
    <col min="8200" max="8203" width="0" style="128" hidden="1" customWidth="1"/>
    <col min="8204" max="8204" width="14" style="128" bestFit="1" customWidth="1"/>
    <col min="8205" max="8205" width="10.140625" style="128" bestFit="1" customWidth="1"/>
    <col min="8206" max="8439" width="9.140625" style="128"/>
    <col min="8440" max="8440" width="2.7109375" style="128" customWidth="1"/>
    <col min="8441" max="8441" width="3.140625" style="128" customWidth="1"/>
    <col min="8442" max="8442" width="43.42578125" style="128" customWidth="1"/>
    <col min="8443" max="8443" width="13.28515625" style="128" bestFit="1" customWidth="1"/>
    <col min="8444" max="8444" width="9.140625" style="128" bestFit="1" customWidth="1"/>
    <col min="8445" max="8446" width="7.85546875" style="128" bestFit="1" customWidth="1"/>
    <col min="8447" max="8448" width="9.140625" style="128" bestFit="1" customWidth="1"/>
    <col min="8449" max="8449" width="12.7109375" style="128" bestFit="1" customWidth="1"/>
    <col min="8450" max="8451" width="9.140625" style="128" bestFit="1" customWidth="1"/>
    <col min="8452" max="8452" width="10.140625" style="128" bestFit="1" customWidth="1"/>
    <col min="8453" max="8453" width="10.7109375" style="128" bestFit="1" customWidth="1"/>
    <col min="8454" max="8454" width="9.85546875" style="128" bestFit="1" customWidth="1"/>
    <col min="8455" max="8455" width="10.7109375" style="128" customWidth="1"/>
    <col min="8456" max="8459" width="0" style="128" hidden="1" customWidth="1"/>
    <col min="8460" max="8460" width="14" style="128" bestFit="1" customWidth="1"/>
    <col min="8461" max="8461" width="10.140625" style="128" bestFit="1" customWidth="1"/>
    <col min="8462" max="8695" width="9.140625" style="128"/>
    <col min="8696" max="8696" width="2.7109375" style="128" customWidth="1"/>
    <col min="8697" max="8697" width="3.140625" style="128" customWidth="1"/>
    <col min="8698" max="8698" width="43.42578125" style="128" customWidth="1"/>
    <col min="8699" max="8699" width="13.28515625" style="128" bestFit="1" customWidth="1"/>
    <col min="8700" max="8700" width="9.140625" style="128" bestFit="1" customWidth="1"/>
    <col min="8701" max="8702" width="7.85546875" style="128" bestFit="1" customWidth="1"/>
    <col min="8703" max="8704" width="9.140625" style="128" bestFit="1" customWidth="1"/>
    <col min="8705" max="8705" width="12.7109375" style="128" bestFit="1" customWidth="1"/>
    <col min="8706" max="8707" width="9.140625" style="128" bestFit="1" customWidth="1"/>
    <col min="8708" max="8708" width="10.140625" style="128" bestFit="1" customWidth="1"/>
    <col min="8709" max="8709" width="10.7109375" style="128" bestFit="1" customWidth="1"/>
    <col min="8710" max="8710" width="9.85546875" style="128" bestFit="1" customWidth="1"/>
    <col min="8711" max="8711" width="10.7109375" style="128" customWidth="1"/>
    <col min="8712" max="8715" width="0" style="128" hidden="1" customWidth="1"/>
    <col min="8716" max="8716" width="14" style="128" bestFit="1" customWidth="1"/>
    <col min="8717" max="8717" width="10.140625" style="128" bestFit="1" customWidth="1"/>
    <col min="8718" max="8951" width="9.140625" style="128"/>
    <col min="8952" max="8952" width="2.7109375" style="128" customWidth="1"/>
    <col min="8953" max="8953" width="3.140625" style="128" customWidth="1"/>
    <col min="8954" max="8954" width="43.42578125" style="128" customWidth="1"/>
    <col min="8955" max="8955" width="13.28515625" style="128" bestFit="1" customWidth="1"/>
    <col min="8956" max="8956" width="9.140625" style="128" bestFit="1" customWidth="1"/>
    <col min="8957" max="8958" width="7.85546875" style="128" bestFit="1" customWidth="1"/>
    <col min="8959" max="8960" width="9.140625" style="128" bestFit="1" customWidth="1"/>
    <col min="8961" max="8961" width="12.7109375" style="128" bestFit="1" customWidth="1"/>
    <col min="8962" max="8963" width="9.140625" style="128" bestFit="1" customWidth="1"/>
    <col min="8964" max="8964" width="10.140625" style="128" bestFit="1" customWidth="1"/>
    <col min="8965" max="8965" width="10.7109375" style="128" bestFit="1" customWidth="1"/>
    <col min="8966" max="8966" width="9.85546875" style="128" bestFit="1" customWidth="1"/>
    <col min="8967" max="8967" width="10.7109375" style="128" customWidth="1"/>
    <col min="8968" max="8971" width="0" style="128" hidden="1" customWidth="1"/>
    <col min="8972" max="8972" width="14" style="128" bestFit="1" customWidth="1"/>
    <col min="8973" max="8973" width="10.140625" style="128" bestFit="1" customWidth="1"/>
    <col min="8974" max="9207" width="9.140625" style="128"/>
    <col min="9208" max="9208" width="2.7109375" style="128" customWidth="1"/>
    <col min="9209" max="9209" width="3.140625" style="128" customWidth="1"/>
    <col min="9210" max="9210" width="43.42578125" style="128" customWidth="1"/>
    <col min="9211" max="9211" width="13.28515625" style="128" bestFit="1" customWidth="1"/>
    <col min="9212" max="9212" width="9.140625" style="128" bestFit="1" customWidth="1"/>
    <col min="9213" max="9214" width="7.85546875" style="128" bestFit="1" customWidth="1"/>
    <col min="9215" max="9216" width="9.140625" style="128" bestFit="1" customWidth="1"/>
    <col min="9217" max="9217" width="12.7109375" style="128" bestFit="1" customWidth="1"/>
    <col min="9218" max="9219" width="9.140625" style="128" bestFit="1" customWidth="1"/>
    <col min="9220" max="9220" width="10.140625" style="128" bestFit="1" customWidth="1"/>
    <col min="9221" max="9221" width="10.7109375" style="128" bestFit="1" customWidth="1"/>
    <col min="9222" max="9222" width="9.85546875" style="128" bestFit="1" customWidth="1"/>
    <col min="9223" max="9223" width="10.7109375" style="128" customWidth="1"/>
    <col min="9224" max="9227" width="0" style="128" hidden="1" customWidth="1"/>
    <col min="9228" max="9228" width="14" style="128" bestFit="1" customWidth="1"/>
    <col min="9229" max="9229" width="10.140625" style="128" bestFit="1" customWidth="1"/>
    <col min="9230" max="9463" width="9.140625" style="128"/>
    <col min="9464" max="9464" width="2.7109375" style="128" customWidth="1"/>
    <col min="9465" max="9465" width="3.140625" style="128" customWidth="1"/>
    <col min="9466" max="9466" width="43.42578125" style="128" customWidth="1"/>
    <col min="9467" max="9467" width="13.28515625" style="128" bestFit="1" customWidth="1"/>
    <col min="9468" max="9468" width="9.140625" style="128" bestFit="1" customWidth="1"/>
    <col min="9469" max="9470" width="7.85546875" style="128" bestFit="1" customWidth="1"/>
    <col min="9471" max="9472" width="9.140625" style="128" bestFit="1" customWidth="1"/>
    <col min="9473" max="9473" width="12.7109375" style="128" bestFit="1" customWidth="1"/>
    <col min="9474" max="9475" width="9.140625" style="128" bestFit="1" customWidth="1"/>
    <col min="9476" max="9476" width="10.140625" style="128" bestFit="1" customWidth="1"/>
    <col min="9477" max="9477" width="10.7109375" style="128" bestFit="1" customWidth="1"/>
    <col min="9478" max="9478" width="9.85546875" style="128" bestFit="1" customWidth="1"/>
    <col min="9479" max="9479" width="10.7109375" style="128" customWidth="1"/>
    <col min="9480" max="9483" width="0" style="128" hidden="1" customWidth="1"/>
    <col min="9484" max="9484" width="14" style="128" bestFit="1" customWidth="1"/>
    <col min="9485" max="9485" width="10.140625" style="128" bestFit="1" customWidth="1"/>
    <col min="9486" max="9719" width="9.140625" style="128"/>
    <col min="9720" max="9720" width="2.7109375" style="128" customWidth="1"/>
    <col min="9721" max="9721" width="3.140625" style="128" customWidth="1"/>
    <col min="9722" max="9722" width="43.42578125" style="128" customWidth="1"/>
    <col min="9723" max="9723" width="13.28515625" style="128" bestFit="1" customWidth="1"/>
    <col min="9724" max="9724" width="9.140625" style="128" bestFit="1" customWidth="1"/>
    <col min="9725" max="9726" width="7.85546875" style="128" bestFit="1" customWidth="1"/>
    <col min="9727" max="9728" width="9.140625" style="128" bestFit="1" customWidth="1"/>
    <col min="9729" max="9729" width="12.7109375" style="128" bestFit="1" customWidth="1"/>
    <col min="9730" max="9731" width="9.140625" style="128" bestFit="1" customWidth="1"/>
    <col min="9732" max="9732" width="10.140625" style="128" bestFit="1" customWidth="1"/>
    <col min="9733" max="9733" width="10.7109375" style="128" bestFit="1" customWidth="1"/>
    <col min="9734" max="9734" width="9.85546875" style="128" bestFit="1" customWidth="1"/>
    <col min="9735" max="9735" width="10.7109375" style="128" customWidth="1"/>
    <col min="9736" max="9739" width="0" style="128" hidden="1" customWidth="1"/>
    <col min="9740" max="9740" width="14" style="128" bestFit="1" customWidth="1"/>
    <col min="9741" max="9741" width="10.140625" style="128" bestFit="1" customWidth="1"/>
    <col min="9742" max="9975" width="9.140625" style="128"/>
    <col min="9976" max="9976" width="2.7109375" style="128" customWidth="1"/>
    <col min="9977" max="9977" width="3.140625" style="128" customWidth="1"/>
    <col min="9978" max="9978" width="43.42578125" style="128" customWidth="1"/>
    <col min="9979" max="9979" width="13.28515625" style="128" bestFit="1" customWidth="1"/>
    <col min="9980" max="9980" width="9.140625" style="128" bestFit="1" customWidth="1"/>
    <col min="9981" max="9982" width="7.85546875" style="128" bestFit="1" customWidth="1"/>
    <col min="9983" max="9984" width="9.140625" style="128" bestFit="1" customWidth="1"/>
    <col min="9985" max="9985" width="12.7109375" style="128" bestFit="1" customWidth="1"/>
    <col min="9986" max="9987" width="9.140625" style="128" bestFit="1" customWidth="1"/>
    <col min="9988" max="9988" width="10.140625" style="128" bestFit="1" customWidth="1"/>
    <col min="9989" max="9989" width="10.7109375" style="128" bestFit="1" customWidth="1"/>
    <col min="9990" max="9990" width="9.85546875" style="128" bestFit="1" customWidth="1"/>
    <col min="9991" max="9991" width="10.7109375" style="128" customWidth="1"/>
    <col min="9992" max="9995" width="0" style="128" hidden="1" customWidth="1"/>
    <col min="9996" max="9996" width="14" style="128" bestFit="1" customWidth="1"/>
    <col min="9997" max="9997" width="10.140625" style="128" bestFit="1" customWidth="1"/>
    <col min="9998" max="10231" width="9.140625" style="128"/>
    <col min="10232" max="10232" width="2.7109375" style="128" customWidth="1"/>
    <col min="10233" max="10233" width="3.140625" style="128" customWidth="1"/>
    <col min="10234" max="10234" width="43.42578125" style="128" customWidth="1"/>
    <col min="10235" max="10235" width="13.28515625" style="128" bestFit="1" customWidth="1"/>
    <col min="10236" max="10236" width="9.140625" style="128" bestFit="1" customWidth="1"/>
    <col min="10237" max="10238" width="7.85546875" style="128" bestFit="1" customWidth="1"/>
    <col min="10239" max="10240" width="9.140625" style="128" bestFit="1" customWidth="1"/>
    <col min="10241" max="10241" width="12.7109375" style="128" bestFit="1" customWidth="1"/>
    <col min="10242" max="10243" width="9.140625" style="128" bestFit="1" customWidth="1"/>
    <col min="10244" max="10244" width="10.140625" style="128" bestFit="1" customWidth="1"/>
    <col min="10245" max="10245" width="10.7109375" style="128" bestFit="1" customWidth="1"/>
    <col min="10246" max="10246" width="9.85546875" style="128" bestFit="1" customWidth="1"/>
    <col min="10247" max="10247" width="10.7109375" style="128" customWidth="1"/>
    <col min="10248" max="10251" width="0" style="128" hidden="1" customWidth="1"/>
    <col min="10252" max="10252" width="14" style="128" bestFit="1" customWidth="1"/>
    <col min="10253" max="10253" width="10.140625" style="128" bestFit="1" customWidth="1"/>
    <col min="10254" max="10487" width="9.140625" style="128"/>
    <col min="10488" max="10488" width="2.7109375" style="128" customWidth="1"/>
    <col min="10489" max="10489" width="3.140625" style="128" customWidth="1"/>
    <col min="10490" max="10490" width="43.42578125" style="128" customWidth="1"/>
    <col min="10491" max="10491" width="13.28515625" style="128" bestFit="1" customWidth="1"/>
    <col min="10492" max="10492" width="9.140625" style="128" bestFit="1" customWidth="1"/>
    <col min="10493" max="10494" width="7.85546875" style="128" bestFit="1" customWidth="1"/>
    <col min="10495" max="10496" width="9.140625" style="128" bestFit="1" customWidth="1"/>
    <col min="10497" max="10497" width="12.7109375" style="128" bestFit="1" customWidth="1"/>
    <col min="10498" max="10499" width="9.140625" style="128" bestFit="1" customWidth="1"/>
    <col min="10500" max="10500" width="10.140625" style="128" bestFit="1" customWidth="1"/>
    <col min="10501" max="10501" width="10.7109375" style="128" bestFit="1" customWidth="1"/>
    <col min="10502" max="10502" width="9.85546875" style="128" bestFit="1" customWidth="1"/>
    <col min="10503" max="10503" width="10.7109375" style="128" customWidth="1"/>
    <col min="10504" max="10507" width="0" style="128" hidden="1" customWidth="1"/>
    <col min="10508" max="10508" width="14" style="128" bestFit="1" customWidth="1"/>
    <col min="10509" max="10509" width="10.140625" style="128" bestFit="1" customWidth="1"/>
    <col min="10510" max="10743" width="9.140625" style="128"/>
    <col min="10744" max="10744" width="2.7109375" style="128" customWidth="1"/>
    <col min="10745" max="10745" width="3.140625" style="128" customWidth="1"/>
    <col min="10746" max="10746" width="43.42578125" style="128" customWidth="1"/>
    <col min="10747" max="10747" width="13.28515625" style="128" bestFit="1" customWidth="1"/>
    <col min="10748" max="10748" width="9.140625" style="128" bestFit="1" customWidth="1"/>
    <col min="10749" max="10750" width="7.85546875" style="128" bestFit="1" customWidth="1"/>
    <col min="10751" max="10752" width="9.140625" style="128" bestFit="1" customWidth="1"/>
    <col min="10753" max="10753" width="12.7109375" style="128" bestFit="1" customWidth="1"/>
    <col min="10754" max="10755" width="9.140625" style="128" bestFit="1" customWidth="1"/>
    <col min="10756" max="10756" width="10.140625" style="128" bestFit="1" customWidth="1"/>
    <col min="10757" max="10757" width="10.7109375" style="128" bestFit="1" customWidth="1"/>
    <col min="10758" max="10758" width="9.85546875" style="128" bestFit="1" customWidth="1"/>
    <col min="10759" max="10759" width="10.7109375" style="128" customWidth="1"/>
    <col min="10760" max="10763" width="0" style="128" hidden="1" customWidth="1"/>
    <col min="10764" max="10764" width="14" style="128" bestFit="1" customWidth="1"/>
    <col min="10765" max="10765" width="10.140625" style="128" bestFit="1" customWidth="1"/>
    <col min="10766" max="10999" width="9.140625" style="128"/>
    <col min="11000" max="11000" width="2.7109375" style="128" customWidth="1"/>
    <col min="11001" max="11001" width="3.140625" style="128" customWidth="1"/>
    <col min="11002" max="11002" width="43.42578125" style="128" customWidth="1"/>
    <col min="11003" max="11003" width="13.28515625" style="128" bestFit="1" customWidth="1"/>
    <col min="11004" max="11004" width="9.140625" style="128" bestFit="1" customWidth="1"/>
    <col min="11005" max="11006" width="7.85546875" style="128" bestFit="1" customWidth="1"/>
    <col min="11007" max="11008" width="9.140625" style="128" bestFit="1" customWidth="1"/>
    <col min="11009" max="11009" width="12.7109375" style="128" bestFit="1" customWidth="1"/>
    <col min="11010" max="11011" width="9.140625" style="128" bestFit="1" customWidth="1"/>
    <col min="11012" max="11012" width="10.140625" style="128" bestFit="1" customWidth="1"/>
    <col min="11013" max="11013" width="10.7109375" style="128" bestFit="1" customWidth="1"/>
    <col min="11014" max="11014" width="9.85546875" style="128" bestFit="1" customWidth="1"/>
    <col min="11015" max="11015" width="10.7109375" style="128" customWidth="1"/>
    <col min="11016" max="11019" width="0" style="128" hidden="1" customWidth="1"/>
    <col min="11020" max="11020" width="14" style="128" bestFit="1" customWidth="1"/>
    <col min="11021" max="11021" width="10.140625" style="128" bestFit="1" customWidth="1"/>
    <col min="11022" max="11255" width="9.140625" style="128"/>
    <col min="11256" max="11256" width="2.7109375" style="128" customWidth="1"/>
    <col min="11257" max="11257" width="3.140625" style="128" customWidth="1"/>
    <col min="11258" max="11258" width="43.42578125" style="128" customWidth="1"/>
    <col min="11259" max="11259" width="13.28515625" style="128" bestFit="1" customWidth="1"/>
    <col min="11260" max="11260" width="9.140625" style="128" bestFit="1" customWidth="1"/>
    <col min="11261" max="11262" width="7.85546875" style="128" bestFit="1" customWidth="1"/>
    <col min="11263" max="11264" width="9.140625" style="128" bestFit="1" customWidth="1"/>
    <col min="11265" max="11265" width="12.7109375" style="128" bestFit="1" customWidth="1"/>
    <col min="11266" max="11267" width="9.140625" style="128" bestFit="1" customWidth="1"/>
    <col min="11268" max="11268" width="10.140625" style="128" bestFit="1" customWidth="1"/>
    <col min="11269" max="11269" width="10.7109375" style="128" bestFit="1" customWidth="1"/>
    <col min="11270" max="11270" width="9.85546875" style="128" bestFit="1" customWidth="1"/>
    <col min="11271" max="11271" width="10.7109375" style="128" customWidth="1"/>
    <col min="11272" max="11275" width="0" style="128" hidden="1" customWidth="1"/>
    <col min="11276" max="11276" width="14" style="128" bestFit="1" customWidth="1"/>
    <col min="11277" max="11277" width="10.140625" style="128" bestFit="1" customWidth="1"/>
    <col min="11278" max="11511" width="9.140625" style="128"/>
    <col min="11512" max="11512" width="2.7109375" style="128" customWidth="1"/>
    <col min="11513" max="11513" width="3.140625" style="128" customWidth="1"/>
    <col min="11514" max="11514" width="43.42578125" style="128" customWidth="1"/>
    <col min="11515" max="11515" width="13.28515625" style="128" bestFit="1" customWidth="1"/>
    <col min="11516" max="11516" width="9.140625" style="128" bestFit="1" customWidth="1"/>
    <col min="11517" max="11518" width="7.85546875" style="128" bestFit="1" customWidth="1"/>
    <col min="11519" max="11520" width="9.140625" style="128" bestFit="1" customWidth="1"/>
    <col min="11521" max="11521" width="12.7109375" style="128" bestFit="1" customWidth="1"/>
    <col min="11522" max="11523" width="9.140625" style="128" bestFit="1" customWidth="1"/>
    <col min="11524" max="11524" width="10.140625" style="128" bestFit="1" customWidth="1"/>
    <col min="11525" max="11525" width="10.7109375" style="128" bestFit="1" customWidth="1"/>
    <col min="11526" max="11526" width="9.85546875" style="128" bestFit="1" customWidth="1"/>
    <col min="11527" max="11527" width="10.7109375" style="128" customWidth="1"/>
    <col min="11528" max="11531" width="0" style="128" hidden="1" customWidth="1"/>
    <col min="11532" max="11532" width="14" style="128" bestFit="1" customWidth="1"/>
    <col min="11533" max="11533" width="10.140625" style="128" bestFit="1" customWidth="1"/>
    <col min="11534" max="11767" width="9.140625" style="128"/>
    <col min="11768" max="11768" width="2.7109375" style="128" customWidth="1"/>
    <col min="11769" max="11769" width="3.140625" style="128" customWidth="1"/>
    <col min="11770" max="11770" width="43.42578125" style="128" customWidth="1"/>
    <col min="11771" max="11771" width="13.28515625" style="128" bestFit="1" customWidth="1"/>
    <col min="11772" max="11772" width="9.140625" style="128" bestFit="1" customWidth="1"/>
    <col min="11773" max="11774" width="7.85546875" style="128" bestFit="1" customWidth="1"/>
    <col min="11775" max="11776" width="9.140625" style="128" bestFit="1" customWidth="1"/>
    <col min="11777" max="11777" width="12.7109375" style="128" bestFit="1" customWidth="1"/>
    <col min="11778" max="11779" width="9.140625" style="128" bestFit="1" customWidth="1"/>
    <col min="11780" max="11780" width="10.140625" style="128" bestFit="1" customWidth="1"/>
    <col min="11781" max="11781" width="10.7109375" style="128" bestFit="1" customWidth="1"/>
    <col min="11782" max="11782" width="9.85546875" style="128" bestFit="1" customWidth="1"/>
    <col min="11783" max="11783" width="10.7109375" style="128" customWidth="1"/>
    <col min="11784" max="11787" width="0" style="128" hidden="1" customWidth="1"/>
    <col min="11788" max="11788" width="14" style="128" bestFit="1" customWidth="1"/>
    <col min="11789" max="11789" width="10.140625" style="128" bestFit="1" customWidth="1"/>
    <col min="11790" max="12023" width="9.140625" style="128"/>
    <col min="12024" max="12024" width="2.7109375" style="128" customWidth="1"/>
    <col min="12025" max="12025" width="3.140625" style="128" customWidth="1"/>
    <col min="12026" max="12026" width="43.42578125" style="128" customWidth="1"/>
    <col min="12027" max="12027" width="13.28515625" style="128" bestFit="1" customWidth="1"/>
    <col min="12028" max="12028" width="9.140625" style="128" bestFit="1" customWidth="1"/>
    <col min="12029" max="12030" width="7.85546875" style="128" bestFit="1" customWidth="1"/>
    <col min="12031" max="12032" width="9.140625" style="128" bestFit="1" customWidth="1"/>
    <col min="12033" max="12033" width="12.7109375" style="128" bestFit="1" customWidth="1"/>
    <col min="12034" max="12035" width="9.140625" style="128" bestFit="1" customWidth="1"/>
    <col min="12036" max="12036" width="10.140625" style="128" bestFit="1" customWidth="1"/>
    <col min="12037" max="12037" width="10.7109375" style="128" bestFit="1" customWidth="1"/>
    <col min="12038" max="12038" width="9.85546875" style="128" bestFit="1" customWidth="1"/>
    <col min="12039" max="12039" width="10.7109375" style="128" customWidth="1"/>
    <col min="12040" max="12043" width="0" style="128" hidden="1" customWidth="1"/>
    <col min="12044" max="12044" width="14" style="128" bestFit="1" customWidth="1"/>
    <col min="12045" max="12045" width="10.140625" style="128" bestFit="1" customWidth="1"/>
    <col min="12046" max="12279" width="9.140625" style="128"/>
    <col min="12280" max="12280" width="2.7109375" style="128" customWidth="1"/>
    <col min="12281" max="12281" width="3.140625" style="128" customWidth="1"/>
    <col min="12282" max="12282" width="43.42578125" style="128" customWidth="1"/>
    <col min="12283" max="12283" width="13.28515625" style="128" bestFit="1" customWidth="1"/>
    <col min="12284" max="12284" width="9.140625" style="128" bestFit="1" customWidth="1"/>
    <col min="12285" max="12286" width="7.85546875" style="128" bestFit="1" customWidth="1"/>
    <col min="12287" max="12288" width="9.140625" style="128" bestFit="1" customWidth="1"/>
    <col min="12289" max="12289" width="12.7109375" style="128" bestFit="1" customWidth="1"/>
    <col min="12290" max="12291" width="9.140625" style="128" bestFit="1" customWidth="1"/>
    <col min="12292" max="12292" width="10.140625" style="128" bestFit="1" customWidth="1"/>
    <col min="12293" max="12293" width="10.7109375" style="128" bestFit="1" customWidth="1"/>
    <col min="12294" max="12294" width="9.85546875" style="128" bestFit="1" customWidth="1"/>
    <col min="12295" max="12295" width="10.7109375" style="128" customWidth="1"/>
    <col min="12296" max="12299" width="0" style="128" hidden="1" customWidth="1"/>
    <col min="12300" max="12300" width="14" style="128" bestFit="1" customWidth="1"/>
    <col min="12301" max="12301" width="10.140625" style="128" bestFit="1" customWidth="1"/>
    <col min="12302" max="12535" width="9.140625" style="128"/>
    <col min="12536" max="12536" width="2.7109375" style="128" customWidth="1"/>
    <col min="12537" max="12537" width="3.140625" style="128" customWidth="1"/>
    <col min="12538" max="12538" width="43.42578125" style="128" customWidth="1"/>
    <col min="12539" max="12539" width="13.28515625" style="128" bestFit="1" customWidth="1"/>
    <col min="12540" max="12540" width="9.140625" style="128" bestFit="1" customWidth="1"/>
    <col min="12541" max="12542" width="7.85546875" style="128" bestFit="1" customWidth="1"/>
    <col min="12543" max="12544" width="9.140625" style="128" bestFit="1" customWidth="1"/>
    <col min="12545" max="12545" width="12.7109375" style="128" bestFit="1" customWidth="1"/>
    <col min="12546" max="12547" width="9.140625" style="128" bestFit="1" customWidth="1"/>
    <col min="12548" max="12548" width="10.140625" style="128" bestFit="1" customWidth="1"/>
    <col min="12549" max="12549" width="10.7109375" style="128" bestFit="1" customWidth="1"/>
    <col min="12550" max="12550" width="9.85546875" style="128" bestFit="1" customWidth="1"/>
    <col min="12551" max="12551" width="10.7109375" style="128" customWidth="1"/>
    <col min="12552" max="12555" width="0" style="128" hidden="1" customWidth="1"/>
    <col min="12556" max="12556" width="14" style="128" bestFit="1" customWidth="1"/>
    <col min="12557" max="12557" width="10.140625" style="128" bestFit="1" customWidth="1"/>
    <col min="12558" max="12791" width="9.140625" style="128"/>
    <col min="12792" max="12792" width="2.7109375" style="128" customWidth="1"/>
    <col min="12793" max="12793" width="3.140625" style="128" customWidth="1"/>
    <col min="12794" max="12794" width="43.42578125" style="128" customWidth="1"/>
    <col min="12795" max="12795" width="13.28515625" style="128" bestFit="1" customWidth="1"/>
    <col min="12796" max="12796" width="9.140625" style="128" bestFit="1" customWidth="1"/>
    <col min="12797" max="12798" width="7.85546875" style="128" bestFit="1" customWidth="1"/>
    <col min="12799" max="12800" width="9.140625" style="128" bestFit="1" customWidth="1"/>
    <col min="12801" max="12801" width="12.7109375" style="128" bestFit="1" customWidth="1"/>
    <col min="12802" max="12803" width="9.140625" style="128" bestFit="1" customWidth="1"/>
    <col min="12804" max="12804" width="10.140625" style="128" bestFit="1" customWidth="1"/>
    <col min="12805" max="12805" width="10.7109375" style="128" bestFit="1" customWidth="1"/>
    <col min="12806" max="12806" width="9.85546875" style="128" bestFit="1" customWidth="1"/>
    <col min="12807" max="12807" width="10.7109375" style="128" customWidth="1"/>
    <col min="12808" max="12811" width="0" style="128" hidden="1" customWidth="1"/>
    <col min="12812" max="12812" width="14" style="128" bestFit="1" customWidth="1"/>
    <col min="12813" max="12813" width="10.140625" style="128" bestFit="1" customWidth="1"/>
    <col min="12814" max="13047" width="9.140625" style="128"/>
    <col min="13048" max="13048" width="2.7109375" style="128" customWidth="1"/>
    <col min="13049" max="13049" width="3.140625" style="128" customWidth="1"/>
    <col min="13050" max="13050" width="43.42578125" style="128" customWidth="1"/>
    <col min="13051" max="13051" width="13.28515625" style="128" bestFit="1" customWidth="1"/>
    <col min="13052" max="13052" width="9.140625" style="128" bestFit="1" customWidth="1"/>
    <col min="13053" max="13054" width="7.85546875" style="128" bestFit="1" customWidth="1"/>
    <col min="13055" max="13056" width="9.140625" style="128" bestFit="1" customWidth="1"/>
    <col min="13057" max="13057" width="12.7109375" style="128" bestFit="1" customWidth="1"/>
    <col min="13058" max="13059" width="9.140625" style="128" bestFit="1" customWidth="1"/>
    <col min="13060" max="13060" width="10.140625" style="128" bestFit="1" customWidth="1"/>
    <col min="13061" max="13061" width="10.7109375" style="128" bestFit="1" customWidth="1"/>
    <col min="13062" max="13062" width="9.85546875" style="128" bestFit="1" customWidth="1"/>
    <col min="13063" max="13063" width="10.7109375" style="128" customWidth="1"/>
    <col min="13064" max="13067" width="0" style="128" hidden="1" customWidth="1"/>
    <col min="13068" max="13068" width="14" style="128" bestFit="1" customWidth="1"/>
    <col min="13069" max="13069" width="10.140625" style="128" bestFit="1" customWidth="1"/>
    <col min="13070" max="13303" width="9.140625" style="128"/>
    <col min="13304" max="13304" width="2.7109375" style="128" customWidth="1"/>
    <col min="13305" max="13305" width="3.140625" style="128" customWidth="1"/>
    <col min="13306" max="13306" width="43.42578125" style="128" customWidth="1"/>
    <col min="13307" max="13307" width="13.28515625" style="128" bestFit="1" customWidth="1"/>
    <col min="13308" max="13308" width="9.140625" style="128" bestFit="1" customWidth="1"/>
    <col min="13309" max="13310" width="7.85546875" style="128" bestFit="1" customWidth="1"/>
    <col min="13311" max="13312" width="9.140625" style="128" bestFit="1" customWidth="1"/>
    <col min="13313" max="13313" width="12.7109375" style="128" bestFit="1" customWidth="1"/>
    <col min="13314" max="13315" width="9.140625" style="128" bestFit="1" customWidth="1"/>
    <col min="13316" max="13316" width="10.140625" style="128" bestFit="1" customWidth="1"/>
    <col min="13317" max="13317" width="10.7109375" style="128" bestFit="1" customWidth="1"/>
    <col min="13318" max="13318" width="9.85546875" style="128" bestFit="1" customWidth="1"/>
    <col min="13319" max="13319" width="10.7109375" style="128" customWidth="1"/>
    <col min="13320" max="13323" width="0" style="128" hidden="1" customWidth="1"/>
    <col min="13324" max="13324" width="14" style="128" bestFit="1" customWidth="1"/>
    <col min="13325" max="13325" width="10.140625" style="128" bestFit="1" customWidth="1"/>
    <col min="13326" max="13559" width="9.140625" style="128"/>
    <col min="13560" max="13560" width="2.7109375" style="128" customWidth="1"/>
    <col min="13561" max="13561" width="3.140625" style="128" customWidth="1"/>
    <col min="13562" max="13562" width="43.42578125" style="128" customWidth="1"/>
    <col min="13563" max="13563" width="13.28515625" style="128" bestFit="1" customWidth="1"/>
    <col min="13564" max="13564" width="9.140625" style="128" bestFit="1" customWidth="1"/>
    <col min="13565" max="13566" width="7.85546875" style="128" bestFit="1" customWidth="1"/>
    <col min="13567" max="13568" width="9.140625" style="128" bestFit="1" customWidth="1"/>
    <col min="13569" max="13569" width="12.7109375" style="128" bestFit="1" customWidth="1"/>
    <col min="13570" max="13571" width="9.140625" style="128" bestFit="1" customWidth="1"/>
    <col min="13572" max="13572" width="10.140625" style="128" bestFit="1" customWidth="1"/>
    <col min="13573" max="13573" width="10.7109375" style="128" bestFit="1" customWidth="1"/>
    <col min="13574" max="13574" width="9.85546875" style="128" bestFit="1" customWidth="1"/>
    <col min="13575" max="13575" width="10.7109375" style="128" customWidth="1"/>
    <col min="13576" max="13579" width="0" style="128" hidden="1" customWidth="1"/>
    <col min="13580" max="13580" width="14" style="128" bestFit="1" customWidth="1"/>
    <col min="13581" max="13581" width="10.140625" style="128" bestFit="1" customWidth="1"/>
    <col min="13582" max="13815" width="9.140625" style="128"/>
    <col min="13816" max="13816" width="2.7109375" style="128" customWidth="1"/>
    <col min="13817" max="13817" width="3.140625" style="128" customWidth="1"/>
    <col min="13818" max="13818" width="43.42578125" style="128" customWidth="1"/>
    <col min="13819" max="13819" width="13.28515625" style="128" bestFit="1" customWidth="1"/>
    <col min="13820" max="13820" width="9.140625" style="128" bestFit="1" customWidth="1"/>
    <col min="13821" max="13822" width="7.85546875" style="128" bestFit="1" customWidth="1"/>
    <col min="13823" max="13824" width="9.140625" style="128" bestFit="1" customWidth="1"/>
    <col min="13825" max="13825" width="12.7109375" style="128" bestFit="1" customWidth="1"/>
    <col min="13826" max="13827" width="9.140625" style="128" bestFit="1" customWidth="1"/>
    <col min="13828" max="13828" width="10.140625" style="128" bestFit="1" customWidth="1"/>
    <col min="13829" max="13829" width="10.7109375" style="128" bestFit="1" customWidth="1"/>
    <col min="13830" max="13830" width="9.85546875" style="128" bestFit="1" customWidth="1"/>
    <col min="13831" max="13831" width="10.7109375" style="128" customWidth="1"/>
    <col min="13832" max="13835" width="0" style="128" hidden="1" customWidth="1"/>
    <col min="13836" max="13836" width="14" style="128" bestFit="1" customWidth="1"/>
    <col min="13837" max="13837" width="10.140625" style="128" bestFit="1" customWidth="1"/>
    <col min="13838" max="14071" width="9.140625" style="128"/>
    <col min="14072" max="14072" width="2.7109375" style="128" customWidth="1"/>
    <col min="14073" max="14073" width="3.140625" style="128" customWidth="1"/>
    <col min="14074" max="14074" width="43.42578125" style="128" customWidth="1"/>
    <col min="14075" max="14075" width="13.28515625" style="128" bestFit="1" customWidth="1"/>
    <col min="14076" max="14076" width="9.140625" style="128" bestFit="1" customWidth="1"/>
    <col min="14077" max="14078" width="7.85546875" style="128" bestFit="1" customWidth="1"/>
    <col min="14079" max="14080" width="9.140625" style="128" bestFit="1" customWidth="1"/>
    <col min="14081" max="14081" width="12.7109375" style="128" bestFit="1" customWidth="1"/>
    <col min="14082" max="14083" width="9.140625" style="128" bestFit="1" customWidth="1"/>
    <col min="14084" max="14084" width="10.140625" style="128" bestFit="1" customWidth="1"/>
    <col min="14085" max="14085" width="10.7109375" style="128" bestFit="1" customWidth="1"/>
    <col min="14086" max="14086" width="9.85546875" style="128" bestFit="1" customWidth="1"/>
    <col min="14087" max="14087" width="10.7109375" style="128" customWidth="1"/>
    <col min="14088" max="14091" width="0" style="128" hidden="1" customWidth="1"/>
    <col min="14092" max="14092" width="14" style="128" bestFit="1" customWidth="1"/>
    <col min="14093" max="14093" width="10.140625" style="128" bestFit="1" customWidth="1"/>
    <col min="14094" max="14327" width="9.140625" style="128"/>
    <col min="14328" max="14328" width="2.7109375" style="128" customWidth="1"/>
    <col min="14329" max="14329" width="3.140625" style="128" customWidth="1"/>
    <col min="14330" max="14330" width="43.42578125" style="128" customWidth="1"/>
    <col min="14331" max="14331" width="13.28515625" style="128" bestFit="1" customWidth="1"/>
    <col min="14332" max="14332" width="9.140625" style="128" bestFit="1" customWidth="1"/>
    <col min="14333" max="14334" width="7.85546875" style="128" bestFit="1" customWidth="1"/>
    <col min="14335" max="14336" width="9.140625" style="128" bestFit="1" customWidth="1"/>
    <col min="14337" max="14337" width="12.7109375" style="128" bestFit="1" customWidth="1"/>
    <col min="14338" max="14339" width="9.140625" style="128" bestFit="1" customWidth="1"/>
    <col min="14340" max="14340" width="10.140625" style="128" bestFit="1" customWidth="1"/>
    <col min="14341" max="14341" width="10.7109375" style="128" bestFit="1" customWidth="1"/>
    <col min="14342" max="14342" width="9.85546875" style="128" bestFit="1" customWidth="1"/>
    <col min="14343" max="14343" width="10.7109375" style="128" customWidth="1"/>
    <col min="14344" max="14347" width="0" style="128" hidden="1" customWidth="1"/>
    <col min="14348" max="14348" width="14" style="128" bestFit="1" customWidth="1"/>
    <col min="14349" max="14349" width="10.140625" style="128" bestFit="1" customWidth="1"/>
    <col min="14350" max="14583" width="9.140625" style="128"/>
    <col min="14584" max="14584" width="2.7109375" style="128" customWidth="1"/>
    <col min="14585" max="14585" width="3.140625" style="128" customWidth="1"/>
    <col min="14586" max="14586" width="43.42578125" style="128" customWidth="1"/>
    <col min="14587" max="14587" width="13.28515625" style="128" bestFit="1" customWidth="1"/>
    <col min="14588" max="14588" width="9.140625" style="128" bestFit="1" customWidth="1"/>
    <col min="14589" max="14590" width="7.85546875" style="128" bestFit="1" customWidth="1"/>
    <col min="14591" max="14592" width="9.140625" style="128" bestFit="1" customWidth="1"/>
    <col min="14593" max="14593" width="12.7109375" style="128" bestFit="1" customWidth="1"/>
    <col min="14594" max="14595" width="9.140625" style="128" bestFit="1" customWidth="1"/>
    <col min="14596" max="14596" width="10.140625" style="128" bestFit="1" customWidth="1"/>
    <col min="14597" max="14597" width="10.7109375" style="128" bestFit="1" customWidth="1"/>
    <col min="14598" max="14598" width="9.85546875" style="128" bestFit="1" customWidth="1"/>
    <col min="14599" max="14599" width="10.7109375" style="128" customWidth="1"/>
    <col min="14600" max="14603" width="0" style="128" hidden="1" customWidth="1"/>
    <col min="14604" max="14604" width="14" style="128" bestFit="1" customWidth="1"/>
    <col min="14605" max="14605" width="10.140625" style="128" bestFit="1" customWidth="1"/>
    <col min="14606" max="14839" width="9.140625" style="128"/>
    <col min="14840" max="14840" width="2.7109375" style="128" customWidth="1"/>
    <col min="14841" max="14841" width="3.140625" style="128" customWidth="1"/>
    <col min="14842" max="14842" width="43.42578125" style="128" customWidth="1"/>
    <col min="14843" max="14843" width="13.28515625" style="128" bestFit="1" customWidth="1"/>
    <col min="14844" max="14844" width="9.140625" style="128" bestFit="1" customWidth="1"/>
    <col min="14845" max="14846" width="7.85546875" style="128" bestFit="1" customWidth="1"/>
    <col min="14847" max="14848" width="9.140625" style="128" bestFit="1" customWidth="1"/>
    <col min="14849" max="14849" width="12.7109375" style="128" bestFit="1" customWidth="1"/>
    <col min="14850" max="14851" width="9.140625" style="128" bestFit="1" customWidth="1"/>
    <col min="14852" max="14852" width="10.140625" style="128" bestFit="1" customWidth="1"/>
    <col min="14853" max="14853" width="10.7109375" style="128" bestFit="1" customWidth="1"/>
    <col min="14854" max="14854" width="9.85546875" style="128" bestFit="1" customWidth="1"/>
    <col min="14855" max="14855" width="10.7109375" style="128" customWidth="1"/>
    <col min="14856" max="14859" width="0" style="128" hidden="1" customWidth="1"/>
    <col min="14860" max="14860" width="14" style="128" bestFit="1" customWidth="1"/>
    <col min="14861" max="14861" width="10.140625" style="128" bestFit="1" customWidth="1"/>
    <col min="14862" max="15095" width="9.140625" style="128"/>
    <col min="15096" max="15096" width="2.7109375" style="128" customWidth="1"/>
    <col min="15097" max="15097" width="3.140625" style="128" customWidth="1"/>
    <col min="15098" max="15098" width="43.42578125" style="128" customWidth="1"/>
    <col min="15099" max="15099" width="13.28515625" style="128" bestFit="1" customWidth="1"/>
    <col min="15100" max="15100" width="9.140625" style="128" bestFit="1" customWidth="1"/>
    <col min="15101" max="15102" width="7.85546875" style="128" bestFit="1" customWidth="1"/>
    <col min="15103" max="15104" width="9.140625" style="128" bestFit="1" customWidth="1"/>
    <col min="15105" max="15105" width="12.7109375" style="128" bestFit="1" customWidth="1"/>
    <col min="15106" max="15107" width="9.140625" style="128" bestFit="1" customWidth="1"/>
    <col min="15108" max="15108" width="10.140625" style="128" bestFit="1" customWidth="1"/>
    <col min="15109" max="15109" width="10.7109375" style="128" bestFit="1" customWidth="1"/>
    <col min="15110" max="15110" width="9.85546875" style="128" bestFit="1" customWidth="1"/>
    <col min="15111" max="15111" width="10.7109375" style="128" customWidth="1"/>
    <col min="15112" max="15115" width="0" style="128" hidden="1" customWidth="1"/>
    <col min="15116" max="15116" width="14" style="128" bestFit="1" customWidth="1"/>
    <col min="15117" max="15117" width="10.140625" style="128" bestFit="1" customWidth="1"/>
    <col min="15118" max="15351" width="9.140625" style="128"/>
    <col min="15352" max="15352" width="2.7109375" style="128" customWidth="1"/>
    <col min="15353" max="15353" width="3.140625" style="128" customWidth="1"/>
    <col min="15354" max="15354" width="43.42578125" style="128" customWidth="1"/>
    <col min="15355" max="15355" width="13.28515625" style="128" bestFit="1" customWidth="1"/>
    <col min="15356" max="15356" width="9.140625" style="128" bestFit="1" customWidth="1"/>
    <col min="15357" max="15358" width="7.85546875" style="128" bestFit="1" customWidth="1"/>
    <col min="15359" max="15360" width="9.140625" style="128" bestFit="1" customWidth="1"/>
    <col min="15361" max="15361" width="12.7109375" style="128" bestFit="1" customWidth="1"/>
    <col min="15362" max="15363" width="9.140625" style="128" bestFit="1" customWidth="1"/>
    <col min="15364" max="15364" width="10.140625" style="128" bestFit="1" customWidth="1"/>
    <col min="15365" max="15365" width="10.7109375" style="128" bestFit="1" customWidth="1"/>
    <col min="15366" max="15366" width="9.85546875" style="128" bestFit="1" customWidth="1"/>
    <col min="15367" max="15367" width="10.7109375" style="128" customWidth="1"/>
    <col min="15368" max="15371" width="0" style="128" hidden="1" customWidth="1"/>
    <col min="15372" max="15372" width="14" style="128" bestFit="1" customWidth="1"/>
    <col min="15373" max="15373" width="10.140625" style="128" bestFit="1" customWidth="1"/>
    <col min="15374" max="15607" width="9.140625" style="128"/>
    <col min="15608" max="15608" width="2.7109375" style="128" customWidth="1"/>
    <col min="15609" max="15609" width="3.140625" style="128" customWidth="1"/>
    <col min="15610" max="15610" width="43.42578125" style="128" customWidth="1"/>
    <col min="15611" max="15611" width="13.28515625" style="128" bestFit="1" customWidth="1"/>
    <col min="15612" max="15612" width="9.140625" style="128" bestFit="1" customWidth="1"/>
    <col min="15613" max="15614" width="7.85546875" style="128" bestFit="1" customWidth="1"/>
    <col min="15615" max="15616" width="9.140625" style="128" bestFit="1" customWidth="1"/>
    <col min="15617" max="15617" width="12.7109375" style="128" bestFit="1" customWidth="1"/>
    <col min="15618" max="15619" width="9.140625" style="128" bestFit="1" customWidth="1"/>
    <col min="15620" max="15620" width="10.140625" style="128" bestFit="1" customWidth="1"/>
    <col min="15621" max="15621" width="10.7109375" style="128" bestFit="1" customWidth="1"/>
    <col min="15622" max="15622" width="9.85546875" style="128" bestFit="1" customWidth="1"/>
    <col min="15623" max="15623" width="10.7109375" style="128" customWidth="1"/>
    <col min="15624" max="15627" width="0" style="128" hidden="1" customWidth="1"/>
    <col min="15628" max="15628" width="14" style="128" bestFit="1" customWidth="1"/>
    <col min="15629" max="15629" width="10.140625" style="128" bestFit="1" customWidth="1"/>
    <col min="15630" max="15863" width="9.140625" style="128"/>
    <col min="15864" max="15864" width="2.7109375" style="128" customWidth="1"/>
    <col min="15865" max="15865" width="3.140625" style="128" customWidth="1"/>
    <col min="15866" max="15866" width="43.42578125" style="128" customWidth="1"/>
    <col min="15867" max="15867" width="13.28515625" style="128" bestFit="1" customWidth="1"/>
    <col min="15868" max="15868" width="9.140625" style="128" bestFit="1" customWidth="1"/>
    <col min="15869" max="15870" width="7.85546875" style="128" bestFit="1" customWidth="1"/>
    <col min="15871" max="15872" width="9.140625" style="128" bestFit="1" customWidth="1"/>
    <col min="15873" max="15873" width="12.7109375" style="128" bestFit="1" customWidth="1"/>
    <col min="15874" max="15875" width="9.140625" style="128" bestFit="1" customWidth="1"/>
    <col min="15876" max="15876" width="10.140625" style="128" bestFit="1" customWidth="1"/>
    <col min="15877" max="15877" width="10.7109375" style="128" bestFit="1" customWidth="1"/>
    <col min="15878" max="15878" width="9.85546875" style="128" bestFit="1" customWidth="1"/>
    <col min="15879" max="15879" width="10.7109375" style="128" customWidth="1"/>
    <col min="15880" max="15883" width="0" style="128" hidden="1" customWidth="1"/>
    <col min="15884" max="15884" width="14" style="128" bestFit="1" customWidth="1"/>
    <col min="15885" max="15885" width="10.140625" style="128" bestFit="1" customWidth="1"/>
    <col min="15886" max="16119" width="9.140625" style="128"/>
    <col min="16120" max="16120" width="2.7109375" style="128" customWidth="1"/>
    <col min="16121" max="16121" width="3.140625" style="128" customWidth="1"/>
    <col min="16122" max="16122" width="43.42578125" style="128" customWidth="1"/>
    <col min="16123" max="16123" width="13.28515625" style="128" bestFit="1" customWidth="1"/>
    <col min="16124" max="16124" width="9.140625" style="128" bestFit="1" customWidth="1"/>
    <col min="16125" max="16126" width="7.85546875" style="128" bestFit="1" customWidth="1"/>
    <col min="16127" max="16128" width="9.140625" style="128" bestFit="1" customWidth="1"/>
    <col min="16129" max="16129" width="12.7109375" style="128" bestFit="1" customWidth="1"/>
    <col min="16130" max="16131" width="9.140625" style="128" bestFit="1" customWidth="1"/>
    <col min="16132" max="16132" width="10.140625" style="128" bestFit="1" customWidth="1"/>
    <col min="16133" max="16133" width="10.7109375" style="128" bestFit="1" customWidth="1"/>
    <col min="16134" max="16134" width="9.85546875" style="128" bestFit="1" customWidth="1"/>
    <col min="16135" max="16135" width="10.7109375" style="128" customWidth="1"/>
    <col min="16136" max="16139" width="0" style="128" hidden="1" customWidth="1"/>
    <col min="16140" max="16140" width="14" style="128" bestFit="1" customWidth="1"/>
    <col min="16141" max="16141" width="10.140625" style="128" bestFit="1" customWidth="1"/>
    <col min="16142" max="16384" width="9.140625" style="128"/>
  </cols>
  <sheetData>
    <row r="1" spans="1:12" x14ac:dyDescent="0.2">
      <c r="G1" s="159" t="s">
        <v>465</v>
      </c>
    </row>
    <row r="2" spans="1:12" hidden="1" x14ac:dyDescent="0.2"/>
    <row r="3" spans="1:12" hidden="1" x14ac:dyDescent="0.2"/>
    <row r="4" spans="1:12" hidden="1" x14ac:dyDescent="0.2"/>
    <row r="5" spans="1:12" hidden="1" x14ac:dyDescent="0.2"/>
    <row r="6" spans="1:12" s="133" customFormat="1" x14ac:dyDescent="0.2">
      <c r="B6" s="132"/>
      <c r="C6" s="132"/>
      <c r="D6" s="159" t="s">
        <v>418</v>
      </c>
      <c r="E6" s="159" t="s">
        <v>419</v>
      </c>
      <c r="F6" s="159" t="s">
        <v>420</v>
      </c>
      <c r="G6" s="159" t="s">
        <v>840</v>
      </c>
      <c r="H6" s="159" t="s">
        <v>421</v>
      </c>
      <c r="I6" s="159" t="s">
        <v>422</v>
      </c>
      <c r="J6" s="159" t="s">
        <v>423</v>
      </c>
    </row>
    <row r="7" spans="1:12" s="133" customFormat="1" x14ac:dyDescent="0.2">
      <c r="A7" s="135"/>
      <c r="B7" s="137"/>
      <c r="C7" s="137"/>
      <c r="D7" s="160"/>
      <c r="E7" s="160"/>
      <c r="F7" s="160"/>
      <c r="G7" s="160"/>
      <c r="H7" s="159"/>
      <c r="I7" s="159"/>
      <c r="J7" s="159"/>
    </row>
    <row r="8" spans="1:12" s="133" customFormat="1" ht="15.75" x14ac:dyDescent="0.25">
      <c r="A8" s="161" t="s">
        <v>774</v>
      </c>
      <c r="B8" s="162"/>
      <c r="C8" s="163"/>
      <c r="D8" s="184">
        <f t="shared" ref="D8:G8" si="0">SUM(D10,D31,D52)</f>
        <v>16511327.039999999</v>
      </c>
      <c r="E8" s="184">
        <f t="shared" si="0"/>
        <v>354077.3</v>
      </c>
      <c r="F8" s="184">
        <f t="shared" si="0"/>
        <v>9388702.0099999998</v>
      </c>
      <c r="G8" s="184">
        <f t="shared" si="0"/>
        <v>26254106.350000001</v>
      </c>
      <c r="H8" s="159"/>
      <c r="I8" s="159"/>
      <c r="J8" s="159"/>
    </row>
    <row r="9" spans="1:12" s="133" customFormat="1" ht="11.25" customHeight="1" x14ac:dyDescent="0.2">
      <c r="A9" s="56"/>
      <c r="B9" s="122"/>
      <c r="C9" s="122"/>
      <c r="D9" s="159"/>
      <c r="E9" s="164"/>
      <c r="F9" s="164"/>
      <c r="G9" s="159"/>
      <c r="H9" s="159"/>
      <c r="I9" s="159"/>
      <c r="J9" s="159"/>
    </row>
    <row r="10" spans="1:12" s="133" customFormat="1" x14ac:dyDescent="0.2">
      <c r="A10" s="165"/>
      <c r="B10" s="165" t="s">
        <v>775</v>
      </c>
      <c r="C10" s="165"/>
      <c r="D10" s="185">
        <f t="shared" ref="D10:F10" si="1">SUM(D12:D28)</f>
        <v>16511327.039999999</v>
      </c>
      <c r="E10" s="185">
        <f t="shared" si="1"/>
        <v>354077.3</v>
      </c>
      <c r="F10" s="185">
        <f t="shared" si="1"/>
        <v>8317262.1200000001</v>
      </c>
      <c r="G10" s="185">
        <f>SUM(D10:F10)</f>
        <v>25182666.460000001</v>
      </c>
      <c r="H10" s="159"/>
      <c r="I10" s="159"/>
      <c r="J10" s="159"/>
      <c r="L10" s="166"/>
    </row>
    <row r="11" spans="1:12" s="133" customFormat="1" x14ac:dyDescent="0.2">
      <c r="A11" s="56"/>
      <c r="B11" s="122"/>
      <c r="C11" s="122"/>
      <c r="D11" s="159"/>
      <c r="E11" s="164"/>
      <c r="F11" s="164"/>
      <c r="G11" s="159"/>
      <c r="H11" s="159"/>
      <c r="I11" s="159"/>
      <c r="J11" s="159"/>
    </row>
    <row r="12" spans="1:12" ht="15.75" x14ac:dyDescent="0.25">
      <c r="A12" s="167"/>
      <c r="B12" s="62"/>
      <c r="C12" s="62" t="s">
        <v>776</v>
      </c>
      <c r="D12" s="178">
        <v>325210.06</v>
      </c>
      <c r="E12" s="178">
        <v>244640.66</v>
      </c>
      <c r="F12" s="169">
        <v>0</v>
      </c>
      <c r="G12" s="177">
        <f>SUM(D12:F12)</f>
        <v>569850.72</v>
      </c>
      <c r="H12" s="168">
        <f>H31</f>
        <v>0</v>
      </c>
      <c r="I12" s="168"/>
      <c r="J12" s="168"/>
      <c r="L12" s="155"/>
    </row>
    <row r="13" spans="1:12" x14ac:dyDescent="0.2">
      <c r="A13" s="54"/>
      <c r="B13" s="62"/>
      <c r="C13" s="62"/>
      <c r="D13" s="169"/>
      <c r="E13" s="169"/>
      <c r="F13" s="169"/>
      <c r="G13" s="168"/>
      <c r="H13" s="168"/>
      <c r="I13" s="168"/>
      <c r="J13" s="168"/>
      <c r="L13" s="155"/>
    </row>
    <row r="14" spans="1:12" x14ac:dyDescent="0.2">
      <c r="A14" s="54"/>
      <c r="B14" s="62"/>
      <c r="C14" s="62" t="s">
        <v>777</v>
      </c>
      <c r="D14" s="169"/>
      <c r="E14" s="169"/>
      <c r="F14" s="169"/>
      <c r="G14" s="169">
        <f>SUM(D14:F14)</f>
        <v>0</v>
      </c>
      <c r="H14" s="168"/>
      <c r="I14" s="168"/>
      <c r="J14" s="168"/>
      <c r="L14" s="175"/>
    </row>
    <row r="15" spans="1:12" hidden="1" x14ac:dyDescent="0.2">
      <c r="A15" s="54"/>
      <c r="B15" s="62"/>
      <c r="C15" s="62"/>
      <c r="D15" s="169"/>
      <c r="E15" s="169"/>
      <c r="F15" s="169"/>
      <c r="G15" s="169">
        <f>SUM(D15:F15)</f>
        <v>0</v>
      </c>
      <c r="H15" s="168"/>
      <c r="I15" s="168"/>
      <c r="J15" s="168"/>
      <c r="L15" s="155"/>
    </row>
    <row r="16" spans="1:12" x14ac:dyDescent="0.2">
      <c r="A16" s="54"/>
      <c r="B16" s="62"/>
      <c r="C16" s="62" t="s">
        <v>778</v>
      </c>
      <c r="D16" s="178">
        <v>0</v>
      </c>
      <c r="E16" s="178">
        <v>0</v>
      </c>
      <c r="F16" s="178">
        <v>1629880.71</v>
      </c>
      <c r="G16" s="178">
        <f>SUM(D16:F16)</f>
        <v>1629880.71</v>
      </c>
      <c r="H16" s="168"/>
      <c r="I16" s="168"/>
      <c r="J16" s="168"/>
      <c r="L16" s="155"/>
    </row>
    <row r="17" spans="1:12" x14ac:dyDescent="0.2">
      <c r="A17" s="54"/>
      <c r="B17" s="62"/>
      <c r="C17" s="62" t="s">
        <v>779</v>
      </c>
      <c r="D17" s="178"/>
      <c r="E17" s="178"/>
      <c r="F17" s="178"/>
      <c r="G17" s="169"/>
      <c r="H17" s="168"/>
      <c r="I17" s="168"/>
      <c r="J17" s="168"/>
      <c r="L17" s="155"/>
    </row>
    <row r="18" spans="1:12" hidden="1" x14ac:dyDescent="0.2">
      <c r="A18" s="54"/>
      <c r="B18" s="62"/>
      <c r="C18" s="62"/>
      <c r="D18" s="178"/>
      <c r="E18" s="178"/>
      <c r="F18" s="178"/>
      <c r="G18" s="169">
        <f t="shared" ref="G18:G28" si="2">SUM(D18:F18)</f>
        <v>0</v>
      </c>
      <c r="H18" s="168"/>
      <c r="I18" s="168"/>
      <c r="J18" s="168"/>
      <c r="L18" s="155"/>
    </row>
    <row r="19" spans="1:12" hidden="1" x14ac:dyDescent="0.2">
      <c r="A19" s="54"/>
      <c r="B19" s="62"/>
      <c r="C19" s="62" t="s">
        <v>780</v>
      </c>
      <c r="D19" s="178"/>
      <c r="E19" s="178"/>
      <c r="F19" s="178"/>
      <c r="G19" s="169">
        <f t="shared" si="2"/>
        <v>0</v>
      </c>
      <c r="H19" s="168"/>
      <c r="I19" s="168"/>
      <c r="J19" s="168"/>
      <c r="L19" s="155"/>
    </row>
    <row r="20" spans="1:12" hidden="1" x14ac:dyDescent="0.2">
      <c r="A20" s="54"/>
      <c r="B20" s="62"/>
      <c r="C20" s="62" t="s">
        <v>781</v>
      </c>
      <c r="D20" s="178"/>
      <c r="E20" s="178"/>
      <c r="F20" s="178"/>
      <c r="G20" s="169">
        <f t="shared" si="2"/>
        <v>0</v>
      </c>
      <c r="H20" s="168"/>
      <c r="I20" s="168"/>
      <c r="J20" s="168"/>
      <c r="L20" s="155"/>
    </row>
    <row r="21" spans="1:12" hidden="1" x14ac:dyDescent="0.2">
      <c r="A21" s="54"/>
      <c r="B21" s="62"/>
      <c r="C21" s="62"/>
      <c r="D21" s="178"/>
      <c r="E21" s="178"/>
      <c r="F21" s="178"/>
      <c r="G21" s="169">
        <f t="shared" si="2"/>
        <v>0</v>
      </c>
      <c r="H21" s="168"/>
      <c r="I21" s="168"/>
      <c r="J21" s="168"/>
      <c r="L21" s="155"/>
    </row>
    <row r="22" spans="1:12" x14ac:dyDescent="0.2">
      <c r="A22" s="54"/>
      <c r="B22" s="62"/>
      <c r="C22" s="62" t="s">
        <v>782</v>
      </c>
      <c r="D22" s="178">
        <v>16155957.699999999</v>
      </c>
      <c r="E22" s="178">
        <v>0</v>
      </c>
      <c r="F22" s="178">
        <v>6023740.6500000004</v>
      </c>
      <c r="G22" s="178">
        <f t="shared" si="2"/>
        <v>22179698.350000001</v>
      </c>
      <c r="H22" s="168"/>
      <c r="I22" s="168"/>
      <c r="J22" s="168"/>
      <c r="L22" s="155"/>
    </row>
    <row r="23" spans="1:12" hidden="1" x14ac:dyDescent="0.2">
      <c r="A23" s="54"/>
      <c r="B23" s="62"/>
      <c r="C23" s="62"/>
      <c r="D23" s="178"/>
      <c r="E23" s="178"/>
      <c r="F23" s="178"/>
      <c r="G23" s="169">
        <f t="shared" si="2"/>
        <v>0</v>
      </c>
      <c r="H23" s="168"/>
      <c r="I23" s="168"/>
      <c r="J23" s="168"/>
      <c r="L23" s="155"/>
    </row>
    <row r="24" spans="1:12" hidden="1" x14ac:dyDescent="0.2">
      <c r="A24" s="54"/>
      <c r="B24" s="62"/>
      <c r="C24" s="62" t="s">
        <v>783</v>
      </c>
      <c r="D24" s="178"/>
      <c r="E24" s="178"/>
      <c r="F24" s="178"/>
      <c r="G24" s="169">
        <f t="shared" si="2"/>
        <v>0</v>
      </c>
      <c r="H24" s="168"/>
      <c r="I24" s="168"/>
      <c r="J24" s="168"/>
      <c r="L24" s="155"/>
    </row>
    <row r="25" spans="1:12" hidden="1" x14ac:dyDescent="0.2">
      <c r="A25" s="54"/>
      <c r="B25" s="62"/>
      <c r="C25" s="62"/>
      <c r="D25" s="178"/>
      <c r="E25" s="178"/>
      <c r="F25" s="178"/>
      <c r="G25" s="169">
        <f t="shared" si="2"/>
        <v>0</v>
      </c>
      <c r="H25" s="168"/>
      <c r="I25" s="168"/>
      <c r="J25" s="168"/>
      <c r="L25" s="155"/>
    </row>
    <row r="26" spans="1:12" x14ac:dyDescent="0.2">
      <c r="A26" s="54"/>
      <c r="B26" s="62"/>
      <c r="C26" s="62" t="s">
        <v>784</v>
      </c>
      <c r="D26" s="178">
        <v>30159.279999999999</v>
      </c>
      <c r="E26" s="178">
        <v>109436.64</v>
      </c>
      <c r="F26" s="178">
        <v>384879.54</v>
      </c>
      <c r="G26" s="178">
        <f t="shared" si="2"/>
        <v>524475.46</v>
      </c>
      <c r="H26" s="168"/>
      <c r="I26" s="168"/>
      <c r="J26" s="168"/>
      <c r="L26" s="155"/>
    </row>
    <row r="27" spans="1:12" hidden="1" x14ac:dyDescent="0.2">
      <c r="A27" s="54"/>
      <c r="B27" s="62"/>
      <c r="C27" s="62"/>
      <c r="D27" s="178"/>
      <c r="E27" s="178"/>
      <c r="F27" s="178"/>
      <c r="G27" s="178">
        <f t="shared" si="2"/>
        <v>0</v>
      </c>
      <c r="H27" s="168"/>
      <c r="I27" s="168"/>
      <c r="J27" s="168"/>
      <c r="L27" s="155"/>
    </row>
    <row r="28" spans="1:12" x14ac:dyDescent="0.2">
      <c r="A28" s="54"/>
      <c r="B28" s="62"/>
      <c r="C28" s="62" t="s">
        <v>785</v>
      </c>
      <c r="D28" s="178">
        <v>0</v>
      </c>
      <c r="E28" s="178">
        <v>0</v>
      </c>
      <c r="F28" s="178">
        <v>278761.21999999997</v>
      </c>
      <c r="G28" s="178">
        <f t="shared" si="2"/>
        <v>278761.21999999997</v>
      </c>
      <c r="H28" s="168"/>
      <c r="I28" s="168"/>
      <c r="J28" s="168"/>
      <c r="L28" s="155"/>
    </row>
    <row r="29" spans="1:12" x14ac:dyDescent="0.2">
      <c r="A29" s="54"/>
      <c r="B29" s="62"/>
      <c r="C29" s="62" t="s">
        <v>786</v>
      </c>
      <c r="D29" s="178"/>
      <c r="E29" s="178"/>
      <c r="F29" s="178"/>
      <c r="G29" s="178"/>
      <c r="H29" s="168"/>
      <c r="I29" s="168"/>
      <c r="J29" s="168"/>
      <c r="L29" s="155"/>
    </row>
    <row r="30" spans="1:12" hidden="1" x14ac:dyDescent="0.2">
      <c r="A30" s="54"/>
      <c r="B30" s="62"/>
      <c r="C30" s="62"/>
      <c r="D30" s="178"/>
      <c r="E30" s="178"/>
      <c r="F30" s="178"/>
      <c r="G30" s="178"/>
      <c r="H30" s="168"/>
      <c r="I30" s="168"/>
      <c r="J30" s="168"/>
      <c r="L30" s="155"/>
    </row>
    <row r="31" spans="1:12" x14ac:dyDescent="0.2">
      <c r="A31" s="68"/>
      <c r="B31" s="89" t="s">
        <v>787</v>
      </c>
      <c r="C31" s="89"/>
      <c r="D31" s="180">
        <f t="shared" ref="D31:F31" si="3">SUM(D33:D49)</f>
        <v>0</v>
      </c>
      <c r="E31" s="180">
        <f t="shared" si="3"/>
        <v>0</v>
      </c>
      <c r="F31" s="180">
        <f t="shared" si="3"/>
        <v>321614.28999999998</v>
      </c>
      <c r="G31" s="180">
        <f>SUM(D31:F31)</f>
        <v>321614.28999999998</v>
      </c>
      <c r="H31" s="171"/>
      <c r="I31" s="171"/>
      <c r="J31" s="171"/>
      <c r="K31" s="172"/>
      <c r="L31" s="176"/>
    </row>
    <row r="32" spans="1:12" hidden="1" x14ac:dyDescent="0.2">
      <c r="A32" s="68"/>
      <c r="B32" s="89"/>
      <c r="C32" s="89"/>
      <c r="D32" s="177"/>
      <c r="E32" s="177"/>
      <c r="F32" s="177"/>
      <c r="G32" s="177"/>
      <c r="H32" s="168"/>
      <c r="I32" s="168"/>
      <c r="J32" s="168"/>
      <c r="L32" s="155"/>
    </row>
    <row r="33" spans="1:12" hidden="1" x14ac:dyDescent="0.2">
      <c r="A33" s="54"/>
      <c r="B33" s="62"/>
      <c r="C33" s="62" t="s">
        <v>788</v>
      </c>
      <c r="D33" s="181"/>
      <c r="E33" s="181"/>
      <c r="F33" s="181"/>
      <c r="G33" s="183">
        <f>SUM(D33:F33)</f>
        <v>0</v>
      </c>
      <c r="H33" s="87"/>
      <c r="I33" s="168">
        <f>H33-G33</f>
        <v>0</v>
      </c>
      <c r="J33" s="150"/>
      <c r="L33" s="155"/>
    </row>
    <row r="34" spans="1:12" hidden="1" x14ac:dyDescent="0.2">
      <c r="A34" s="54"/>
      <c r="B34" s="62"/>
      <c r="C34" s="173"/>
      <c r="D34" s="177"/>
      <c r="E34" s="177"/>
      <c r="F34" s="177"/>
      <c r="G34" s="183"/>
      <c r="H34" s="87"/>
      <c r="I34" s="168"/>
      <c r="J34" s="150"/>
      <c r="L34" s="155"/>
    </row>
    <row r="35" spans="1:12" hidden="1" x14ac:dyDescent="0.2">
      <c r="A35" s="54"/>
      <c r="B35" s="62"/>
      <c r="C35" s="62" t="s">
        <v>789</v>
      </c>
      <c r="D35" s="179"/>
      <c r="E35" s="179"/>
      <c r="F35" s="179"/>
      <c r="G35" s="179"/>
      <c r="L35" s="155"/>
    </row>
    <row r="36" spans="1:12" hidden="1" x14ac:dyDescent="0.2">
      <c r="A36" s="54"/>
      <c r="B36" s="62"/>
      <c r="C36" s="62"/>
      <c r="D36" s="179"/>
      <c r="E36" s="179"/>
      <c r="F36" s="179"/>
      <c r="G36" s="179"/>
      <c r="L36" s="155"/>
    </row>
    <row r="37" spans="1:12" hidden="1" x14ac:dyDescent="0.2">
      <c r="A37" s="54"/>
      <c r="B37" s="62"/>
      <c r="C37" s="62" t="s">
        <v>790</v>
      </c>
      <c r="D37" s="179"/>
      <c r="E37" s="179"/>
      <c r="F37" s="179"/>
      <c r="G37" s="179"/>
      <c r="L37" s="155"/>
    </row>
    <row r="38" spans="1:12" hidden="1" x14ac:dyDescent="0.2">
      <c r="A38" s="54"/>
      <c r="B38" s="62"/>
      <c r="C38" s="62" t="s">
        <v>791</v>
      </c>
      <c r="D38" s="179"/>
      <c r="E38" s="179"/>
      <c r="F38" s="179"/>
      <c r="G38" s="179"/>
      <c r="L38" s="155"/>
    </row>
    <row r="39" spans="1:12" hidden="1" x14ac:dyDescent="0.2">
      <c r="A39" s="54"/>
      <c r="B39" s="62"/>
      <c r="C39" s="62"/>
      <c r="D39" s="179"/>
      <c r="E39" s="179"/>
      <c r="F39" s="179"/>
      <c r="G39" s="179"/>
      <c r="L39" s="155"/>
    </row>
    <row r="40" spans="1:12" hidden="1" x14ac:dyDescent="0.2">
      <c r="A40" s="54"/>
      <c r="B40" s="62"/>
      <c r="C40" s="62" t="s">
        <v>792</v>
      </c>
      <c r="D40" s="179"/>
      <c r="E40" s="179"/>
      <c r="F40" s="179"/>
      <c r="G40" s="179"/>
      <c r="L40" s="155"/>
    </row>
    <row r="41" spans="1:12" hidden="1" x14ac:dyDescent="0.2">
      <c r="A41" s="54"/>
      <c r="B41" s="62"/>
      <c r="C41" s="62" t="s">
        <v>793</v>
      </c>
      <c r="D41" s="179"/>
      <c r="E41" s="179"/>
      <c r="F41" s="179"/>
      <c r="G41" s="179"/>
      <c r="L41" s="155"/>
    </row>
    <row r="42" spans="1:12" hidden="1" x14ac:dyDescent="0.2">
      <c r="A42" s="54"/>
      <c r="B42" s="62"/>
      <c r="C42" s="62"/>
      <c r="D42" s="179"/>
      <c r="E42" s="179"/>
      <c r="F42" s="179"/>
      <c r="G42" s="179"/>
      <c r="L42" s="155"/>
    </row>
    <row r="43" spans="1:12" hidden="1" x14ac:dyDescent="0.2">
      <c r="A43" s="54"/>
      <c r="B43" s="62"/>
      <c r="C43" s="62" t="s">
        <v>794</v>
      </c>
      <c r="D43" s="179"/>
      <c r="E43" s="179"/>
      <c r="F43" s="179"/>
      <c r="G43" s="179"/>
      <c r="L43" s="155"/>
    </row>
    <row r="44" spans="1:12" hidden="1" x14ac:dyDescent="0.2">
      <c r="A44" s="54"/>
      <c r="B44" s="62"/>
      <c r="C44" s="62"/>
      <c r="D44" s="179"/>
      <c r="E44" s="179"/>
      <c r="F44" s="179"/>
      <c r="G44" s="179"/>
      <c r="L44" s="155"/>
    </row>
    <row r="45" spans="1:12" hidden="1" x14ac:dyDescent="0.2">
      <c r="A45" s="54"/>
      <c r="B45" s="62"/>
      <c r="C45" s="62" t="s">
        <v>795</v>
      </c>
      <c r="D45" s="179"/>
      <c r="E45" s="179"/>
      <c r="F45" s="179"/>
      <c r="G45" s="179"/>
      <c r="L45" s="155"/>
    </row>
    <row r="46" spans="1:12" hidden="1" x14ac:dyDescent="0.2">
      <c r="A46" s="54"/>
      <c r="B46" s="62"/>
      <c r="C46" s="62"/>
      <c r="D46" s="179"/>
      <c r="E46" s="179"/>
      <c r="F46" s="179"/>
      <c r="G46" s="179"/>
      <c r="L46" s="155"/>
    </row>
    <row r="47" spans="1:12" hidden="1" x14ac:dyDescent="0.2">
      <c r="A47" s="54"/>
      <c r="B47" s="62"/>
      <c r="C47" s="62" t="s">
        <v>796</v>
      </c>
      <c r="D47" s="179"/>
      <c r="E47" s="179"/>
      <c r="F47" s="179"/>
      <c r="G47" s="179"/>
      <c r="L47" s="155"/>
    </row>
    <row r="48" spans="1:12" hidden="1" x14ac:dyDescent="0.2">
      <c r="A48" s="54"/>
      <c r="B48" s="62"/>
      <c r="C48" s="62"/>
      <c r="D48" s="179"/>
      <c r="E48" s="179"/>
      <c r="F48" s="179"/>
      <c r="G48" s="179"/>
      <c r="L48" s="155"/>
    </row>
    <row r="49" spans="1:12" x14ac:dyDescent="0.2">
      <c r="A49" s="54"/>
      <c r="B49" s="62"/>
      <c r="C49" s="62" t="s">
        <v>797</v>
      </c>
      <c r="D49" s="177">
        <v>0</v>
      </c>
      <c r="E49" s="177">
        <v>0</v>
      </c>
      <c r="F49" s="177">
        <v>321614.28999999998</v>
      </c>
      <c r="G49" s="177">
        <f>SUM(D49:F49)</f>
        <v>321614.28999999998</v>
      </c>
      <c r="L49" s="175"/>
    </row>
    <row r="50" spans="1:12" x14ac:dyDescent="0.2">
      <c r="A50" s="54"/>
      <c r="B50" s="62"/>
      <c r="C50" s="62" t="s">
        <v>798</v>
      </c>
      <c r="D50" s="177"/>
      <c r="E50" s="177"/>
      <c r="F50" s="177"/>
      <c r="G50" s="177"/>
      <c r="L50" s="155"/>
    </row>
    <row r="51" spans="1:12" hidden="1" x14ac:dyDescent="0.2">
      <c r="A51" s="54"/>
      <c r="B51" s="62"/>
      <c r="C51" s="62"/>
      <c r="D51" s="177"/>
      <c r="E51" s="177"/>
      <c r="F51" s="177"/>
      <c r="G51" s="177"/>
      <c r="L51" s="155"/>
    </row>
    <row r="52" spans="1:12" x14ac:dyDescent="0.2">
      <c r="A52" s="54"/>
      <c r="B52" s="89" t="s">
        <v>799</v>
      </c>
      <c r="C52" s="89"/>
      <c r="D52" s="182">
        <f t="shared" ref="D52:K52" si="4">SUM(D55:D59)</f>
        <v>0</v>
      </c>
      <c r="E52" s="182">
        <f t="shared" si="4"/>
        <v>0</v>
      </c>
      <c r="F52" s="182">
        <f t="shared" si="4"/>
        <v>749825.6</v>
      </c>
      <c r="G52" s="182">
        <f>SUM(D52:F52)</f>
        <v>749825.6</v>
      </c>
      <c r="H52" s="158">
        <f t="shared" si="4"/>
        <v>0</v>
      </c>
      <c r="I52" s="158">
        <f t="shared" si="4"/>
        <v>0</v>
      </c>
      <c r="J52" s="158">
        <f t="shared" si="4"/>
        <v>0</v>
      </c>
      <c r="K52" s="158">
        <f t="shared" si="4"/>
        <v>0</v>
      </c>
      <c r="L52" s="155"/>
    </row>
    <row r="53" spans="1:12" x14ac:dyDescent="0.2">
      <c r="A53" s="54"/>
      <c r="B53" s="89" t="s">
        <v>800</v>
      </c>
      <c r="C53" s="89"/>
      <c r="D53" s="177"/>
      <c r="E53" s="177"/>
      <c r="F53" s="177"/>
      <c r="G53" s="177"/>
      <c r="L53" s="155"/>
    </row>
    <row r="54" spans="1:12" hidden="1" x14ac:dyDescent="0.2">
      <c r="A54" s="54"/>
      <c r="B54" s="62"/>
      <c r="C54" s="62"/>
      <c r="D54" s="177"/>
      <c r="E54" s="177"/>
      <c r="F54" s="177"/>
      <c r="G54" s="177"/>
      <c r="L54" s="155"/>
    </row>
    <row r="55" spans="1:12" x14ac:dyDescent="0.2">
      <c r="A55" s="54"/>
      <c r="B55" s="62"/>
      <c r="C55" s="62" t="s">
        <v>801</v>
      </c>
      <c r="D55" s="177">
        <v>0</v>
      </c>
      <c r="E55" s="177">
        <v>0</v>
      </c>
      <c r="F55" s="177">
        <v>749825.6</v>
      </c>
      <c r="G55" s="177">
        <f>SUM(D55:F55)</f>
        <v>749825.6</v>
      </c>
      <c r="L55" s="175"/>
    </row>
    <row r="56" spans="1:12" x14ac:dyDescent="0.2">
      <c r="A56" s="54"/>
      <c r="B56" s="62"/>
      <c r="C56" s="62" t="s">
        <v>802</v>
      </c>
      <c r="D56" s="177"/>
      <c r="E56" s="177"/>
      <c r="F56" s="177"/>
      <c r="G56" s="168"/>
      <c r="L56" s="175"/>
    </row>
    <row r="57" spans="1:12" x14ac:dyDescent="0.2">
      <c r="A57" s="54"/>
      <c r="B57" s="62"/>
      <c r="C57" s="62" t="s">
        <v>803</v>
      </c>
      <c r="D57" s="168"/>
      <c r="E57" s="168"/>
      <c r="F57" s="168"/>
      <c r="G57" s="168"/>
    </row>
    <row r="58" spans="1:12" hidden="1" x14ac:dyDescent="0.2">
      <c r="A58" s="54"/>
      <c r="B58" s="62"/>
      <c r="C58" s="62"/>
      <c r="D58" s="168"/>
      <c r="E58" s="168"/>
      <c r="F58" s="168"/>
      <c r="G58" s="168"/>
    </row>
    <row r="59" spans="1:12" hidden="1" x14ac:dyDescent="0.2">
      <c r="A59" s="54"/>
      <c r="B59" s="62"/>
      <c r="C59" s="62" t="s">
        <v>804</v>
      </c>
      <c r="D59" s="168"/>
      <c r="E59" s="168"/>
      <c r="F59" s="168"/>
      <c r="G59" s="168"/>
    </row>
    <row r="60" spans="1:12" hidden="1" x14ac:dyDescent="0.2">
      <c r="A60" s="54"/>
      <c r="B60" s="62"/>
      <c r="C60" s="62" t="s">
        <v>805</v>
      </c>
      <c r="D60" s="168"/>
      <c r="E60" s="168"/>
      <c r="F60" s="168"/>
      <c r="G60" s="168"/>
    </row>
    <row r="61" spans="1:12" hidden="1" x14ac:dyDescent="0.2">
      <c r="A61" s="54"/>
      <c r="B61" s="62"/>
      <c r="C61" s="62"/>
      <c r="D61" s="168"/>
      <c r="E61" s="168"/>
      <c r="F61" s="168"/>
      <c r="G61" s="168"/>
    </row>
    <row r="62" spans="1:12" x14ac:dyDescent="0.2">
      <c r="A62" s="54"/>
      <c r="B62" s="62"/>
      <c r="C62" s="62"/>
      <c r="D62" s="170"/>
      <c r="E62" s="170"/>
      <c r="F62" s="170"/>
      <c r="G62" s="170"/>
      <c r="L62" s="170"/>
    </row>
    <row r="63" spans="1:12" x14ac:dyDescent="0.2">
      <c r="A63" s="54"/>
      <c r="B63" s="62"/>
      <c r="C63" s="62"/>
      <c r="D63" s="174"/>
      <c r="E63" s="174"/>
      <c r="F63" s="174"/>
      <c r="G63" s="170"/>
    </row>
    <row r="64" spans="1:12" x14ac:dyDescent="0.2">
      <c r="D64" s="170"/>
      <c r="E64" s="170"/>
      <c r="F64" s="170"/>
    </row>
  </sheetData>
  <printOptions horizontalCentered="1" gridLinesSet="0"/>
  <pageMargins left="0.27559055118110237" right="0.35433070866141736" top="1.0236220472440944" bottom="0.19685039370078741" header="0.19685039370078741" footer="0.19685039370078741"/>
  <pageSetup scale="90" orientation="portrait" horizontalDpi="300" verticalDpi="300" r:id="rId1"/>
  <headerFooter alignWithMargins="0">
    <oddHeader>&amp;C&amp;16XV AYUNTAMIENTO DE COMONDU
TESORERIA GENERAL MUNICIPAL
PRESUPUESTO DE EGRESOS  ESTIMADO 4TO TRIMESTRE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tabSelected="1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H10" sqref="H10"/>
    </sheetView>
  </sheetViews>
  <sheetFormatPr baseColWidth="10" defaultColWidth="9.140625" defaultRowHeight="12.75" x14ac:dyDescent="0.2"/>
  <cols>
    <col min="1" max="1" width="2.7109375" style="54" customWidth="1"/>
    <col min="2" max="3" width="2.7109375" style="53" customWidth="1"/>
    <col min="4" max="4" width="46.140625" style="62" customWidth="1"/>
    <col min="5" max="6" width="10.42578125" style="54" customWidth="1"/>
    <col min="7" max="7" width="11.140625" style="54" bestFit="1" customWidth="1"/>
    <col min="8" max="8" width="11.7109375" style="186" bestFit="1" customWidth="1"/>
    <col min="9" max="9" width="11.28515625" style="186" hidden="1" customWidth="1"/>
    <col min="10" max="10" width="9.85546875" style="186" hidden="1" customWidth="1"/>
    <col min="11" max="11" width="6.85546875" style="186" hidden="1" customWidth="1"/>
    <col min="12" max="12" width="9.85546875" style="54" customWidth="1"/>
    <col min="13" max="247" width="9.140625" style="54"/>
    <col min="248" max="250" width="2.7109375" style="54" customWidth="1"/>
    <col min="251" max="251" width="46.140625" style="54" customWidth="1"/>
    <col min="252" max="252" width="11.5703125" style="54" customWidth="1"/>
    <col min="253" max="262" width="10.42578125" style="54" customWidth="1"/>
    <col min="263" max="263" width="11.140625" style="54" bestFit="1" customWidth="1"/>
    <col min="264" max="264" width="11.28515625" style="54" customWidth="1"/>
    <col min="265" max="267" width="0" style="54" hidden="1" customWidth="1"/>
    <col min="268" max="268" width="9.85546875" style="54" customWidth="1"/>
    <col min="269" max="503" width="9.140625" style="54"/>
    <col min="504" max="506" width="2.7109375" style="54" customWidth="1"/>
    <col min="507" max="507" width="46.140625" style="54" customWidth="1"/>
    <col min="508" max="508" width="11.5703125" style="54" customWidth="1"/>
    <col min="509" max="518" width="10.42578125" style="54" customWidth="1"/>
    <col min="519" max="519" width="11.140625" style="54" bestFit="1" customWidth="1"/>
    <col min="520" max="520" width="11.28515625" style="54" customWidth="1"/>
    <col min="521" max="523" width="0" style="54" hidden="1" customWidth="1"/>
    <col min="524" max="524" width="9.85546875" style="54" customWidth="1"/>
    <col min="525" max="759" width="9.140625" style="54"/>
    <col min="760" max="762" width="2.7109375" style="54" customWidth="1"/>
    <col min="763" max="763" width="46.140625" style="54" customWidth="1"/>
    <col min="764" max="764" width="11.5703125" style="54" customWidth="1"/>
    <col min="765" max="774" width="10.42578125" style="54" customWidth="1"/>
    <col min="775" max="775" width="11.140625" style="54" bestFit="1" customWidth="1"/>
    <col min="776" max="776" width="11.28515625" style="54" customWidth="1"/>
    <col min="777" max="779" width="0" style="54" hidden="1" customWidth="1"/>
    <col min="780" max="780" width="9.85546875" style="54" customWidth="1"/>
    <col min="781" max="1015" width="9.140625" style="54"/>
    <col min="1016" max="1018" width="2.7109375" style="54" customWidth="1"/>
    <col min="1019" max="1019" width="46.140625" style="54" customWidth="1"/>
    <col min="1020" max="1020" width="11.5703125" style="54" customWidth="1"/>
    <col min="1021" max="1030" width="10.42578125" style="54" customWidth="1"/>
    <col min="1031" max="1031" width="11.140625" style="54" bestFit="1" customWidth="1"/>
    <col min="1032" max="1032" width="11.28515625" style="54" customWidth="1"/>
    <col min="1033" max="1035" width="0" style="54" hidden="1" customWidth="1"/>
    <col min="1036" max="1036" width="9.85546875" style="54" customWidth="1"/>
    <col min="1037" max="1271" width="9.140625" style="54"/>
    <col min="1272" max="1274" width="2.7109375" style="54" customWidth="1"/>
    <col min="1275" max="1275" width="46.140625" style="54" customWidth="1"/>
    <col min="1276" max="1276" width="11.5703125" style="54" customWidth="1"/>
    <col min="1277" max="1286" width="10.42578125" style="54" customWidth="1"/>
    <col min="1287" max="1287" width="11.140625" style="54" bestFit="1" customWidth="1"/>
    <col min="1288" max="1288" width="11.28515625" style="54" customWidth="1"/>
    <col min="1289" max="1291" width="0" style="54" hidden="1" customWidth="1"/>
    <col min="1292" max="1292" width="9.85546875" style="54" customWidth="1"/>
    <col min="1293" max="1527" width="9.140625" style="54"/>
    <col min="1528" max="1530" width="2.7109375" style="54" customWidth="1"/>
    <col min="1531" max="1531" width="46.140625" style="54" customWidth="1"/>
    <col min="1532" max="1532" width="11.5703125" style="54" customWidth="1"/>
    <col min="1533" max="1542" width="10.42578125" style="54" customWidth="1"/>
    <col min="1543" max="1543" width="11.140625" style="54" bestFit="1" customWidth="1"/>
    <col min="1544" max="1544" width="11.28515625" style="54" customWidth="1"/>
    <col min="1545" max="1547" width="0" style="54" hidden="1" customWidth="1"/>
    <col min="1548" max="1548" width="9.85546875" style="54" customWidth="1"/>
    <col min="1549" max="1783" width="9.140625" style="54"/>
    <col min="1784" max="1786" width="2.7109375" style="54" customWidth="1"/>
    <col min="1787" max="1787" width="46.140625" style="54" customWidth="1"/>
    <col min="1788" max="1788" width="11.5703125" style="54" customWidth="1"/>
    <col min="1789" max="1798" width="10.42578125" style="54" customWidth="1"/>
    <col min="1799" max="1799" width="11.140625" style="54" bestFit="1" customWidth="1"/>
    <col min="1800" max="1800" width="11.28515625" style="54" customWidth="1"/>
    <col min="1801" max="1803" width="0" style="54" hidden="1" customWidth="1"/>
    <col min="1804" max="1804" width="9.85546875" style="54" customWidth="1"/>
    <col min="1805" max="2039" width="9.140625" style="54"/>
    <col min="2040" max="2042" width="2.7109375" style="54" customWidth="1"/>
    <col min="2043" max="2043" width="46.140625" style="54" customWidth="1"/>
    <col min="2044" max="2044" width="11.5703125" style="54" customWidth="1"/>
    <col min="2045" max="2054" width="10.42578125" style="54" customWidth="1"/>
    <col min="2055" max="2055" width="11.140625" style="54" bestFit="1" customWidth="1"/>
    <col min="2056" max="2056" width="11.28515625" style="54" customWidth="1"/>
    <col min="2057" max="2059" width="0" style="54" hidden="1" customWidth="1"/>
    <col min="2060" max="2060" width="9.85546875" style="54" customWidth="1"/>
    <col min="2061" max="2295" width="9.140625" style="54"/>
    <col min="2296" max="2298" width="2.7109375" style="54" customWidth="1"/>
    <col min="2299" max="2299" width="46.140625" style="54" customWidth="1"/>
    <col min="2300" max="2300" width="11.5703125" style="54" customWidth="1"/>
    <col min="2301" max="2310" width="10.42578125" style="54" customWidth="1"/>
    <col min="2311" max="2311" width="11.140625" style="54" bestFit="1" customWidth="1"/>
    <col min="2312" max="2312" width="11.28515625" style="54" customWidth="1"/>
    <col min="2313" max="2315" width="0" style="54" hidden="1" customWidth="1"/>
    <col min="2316" max="2316" width="9.85546875" style="54" customWidth="1"/>
    <col min="2317" max="2551" width="9.140625" style="54"/>
    <col min="2552" max="2554" width="2.7109375" style="54" customWidth="1"/>
    <col min="2555" max="2555" width="46.140625" style="54" customWidth="1"/>
    <col min="2556" max="2556" width="11.5703125" style="54" customWidth="1"/>
    <col min="2557" max="2566" width="10.42578125" style="54" customWidth="1"/>
    <col min="2567" max="2567" width="11.140625" style="54" bestFit="1" customWidth="1"/>
    <col min="2568" max="2568" width="11.28515625" style="54" customWidth="1"/>
    <col min="2569" max="2571" width="0" style="54" hidden="1" customWidth="1"/>
    <col min="2572" max="2572" width="9.85546875" style="54" customWidth="1"/>
    <col min="2573" max="2807" width="9.140625" style="54"/>
    <col min="2808" max="2810" width="2.7109375" style="54" customWidth="1"/>
    <col min="2811" max="2811" width="46.140625" style="54" customWidth="1"/>
    <col min="2812" max="2812" width="11.5703125" style="54" customWidth="1"/>
    <col min="2813" max="2822" width="10.42578125" style="54" customWidth="1"/>
    <col min="2823" max="2823" width="11.140625" style="54" bestFit="1" customWidth="1"/>
    <col min="2824" max="2824" width="11.28515625" style="54" customWidth="1"/>
    <col min="2825" max="2827" width="0" style="54" hidden="1" customWidth="1"/>
    <col min="2828" max="2828" width="9.85546875" style="54" customWidth="1"/>
    <col min="2829" max="3063" width="9.140625" style="54"/>
    <col min="3064" max="3066" width="2.7109375" style="54" customWidth="1"/>
    <col min="3067" max="3067" width="46.140625" style="54" customWidth="1"/>
    <col min="3068" max="3068" width="11.5703125" style="54" customWidth="1"/>
    <col min="3069" max="3078" width="10.42578125" style="54" customWidth="1"/>
    <col min="3079" max="3079" width="11.140625" style="54" bestFit="1" customWidth="1"/>
    <col min="3080" max="3080" width="11.28515625" style="54" customWidth="1"/>
    <col min="3081" max="3083" width="0" style="54" hidden="1" customWidth="1"/>
    <col min="3084" max="3084" width="9.85546875" style="54" customWidth="1"/>
    <col min="3085" max="3319" width="9.140625" style="54"/>
    <col min="3320" max="3322" width="2.7109375" style="54" customWidth="1"/>
    <col min="3323" max="3323" width="46.140625" style="54" customWidth="1"/>
    <col min="3324" max="3324" width="11.5703125" style="54" customWidth="1"/>
    <col min="3325" max="3334" width="10.42578125" style="54" customWidth="1"/>
    <col min="3335" max="3335" width="11.140625" style="54" bestFit="1" customWidth="1"/>
    <col min="3336" max="3336" width="11.28515625" style="54" customWidth="1"/>
    <col min="3337" max="3339" width="0" style="54" hidden="1" customWidth="1"/>
    <col min="3340" max="3340" width="9.85546875" style="54" customWidth="1"/>
    <col min="3341" max="3575" width="9.140625" style="54"/>
    <col min="3576" max="3578" width="2.7109375" style="54" customWidth="1"/>
    <col min="3579" max="3579" width="46.140625" style="54" customWidth="1"/>
    <col min="3580" max="3580" width="11.5703125" style="54" customWidth="1"/>
    <col min="3581" max="3590" width="10.42578125" style="54" customWidth="1"/>
    <col min="3591" max="3591" width="11.140625" style="54" bestFit="1" customWidth="1"/>
    <col min="3592" max="3592" width="11.28515625" style="54" customWidth="1"/>
    <col min="3593" max="3595" width="0" style="54" hidden="1" customWidth="1"/>
    <col min="3596" max="3596" width="9.85546875" style="54" customWidth="1"/>
    <col min="3597" max="3831" width="9.140625" style="54"/>
    <col min="3832" max="3834" width="2.7109375" style="54" customWidth="1"/>
    <col min="3835" max="3835" width="46.140625" style="54" customWidth="1"/>
    <col min="3836" max="3836" width="11.5703125" style="54" customWidth="1"/>
    <col min="3837" max="3846" width="10.42578125" style="54" customWidth="1"/>
    <col min="3847" max="3847" width="11.140625" style="54" bestFit="1" customWidth="1"/>
    <col min="3848" max="3848" width="11.28515625" style="54" customWidth="1"/>
    <col min="3849" max="3851" width="0" style="54" hidden="1" customWidth="1"/>
    <col min="3852" max="3852" width="9.85546875" style="54" customWidth="1"/>
    <col min="3853" max="4087" width="9.140625" style="54"/>
    <col min="4088" max="4090" width="2.7109375" style="54" customWidth="1"/>
    <col min="4091" max="4091" width="46.140625" style="54" customWidth="1"/>
    <col min="4092" max="4092" width="11.5703125" style="54" customWidth="1"/>
    <col min="4093" max="4102" width="10.42578125" style="54" customWidth="1"/>
    <col min="4103" max="4103" width="11.140625" style="54" bestFit="1" customWidth="1"/>
    <col min="4104" max="4104" width="11.28515625" style="54" customWidth="1"/>
    <col min="4105" max="4107" width="0" style="54" hidden="1" customWidth="1"/>
    <col min="4108" max="4108" width="9.85546875" style="54" customWidth="1"/>
    <col min="4109" max="4343" width="9.140625" style="54"/>
    <col min="4344" max="4346" width="2.7109375" style="54" customWidth="1"/>
    <col min="4347" max="4347" width="46.140625" style="54" customWidth="1"/>
    <col min="4348" max="4348" width="11.5703125" style="54" customWidth="1"/>
    <col min="4349" max="4358" width="10.42578125" style="54" customWidth="1"/>
    <col min="4359" max="4359" width="11.140625" style="54" bestFit="1" customWidth="1"/>
    <col min="4360" max="4360" width="11.28515625" style="54" customWidth="1"/>
    <col min="4361" max="4363" width="0" style="54" hidden="1" customWidth="1"/>
    <col min="4364" max="4364" width="9.85546875" style="54" customWidth="1"/>
    <col min="4365" max="4599" width="9.140625" style="54"/>
    <col min="4600" max="4602" width="2.7109375" style="54" customWidth="1"/>
    <col min="4603" max="4603" width="46.140625" style="54" customWidth="1"/>
    <col min="4604" max="4604" width="11.5703125" style="54" customWidth="1"/>
    <col min="4605" max="4614" width="10.42578125" style="54" customWidth="1"/>
    <col min="4615" max="4615" width="11.140625" style="54" bestFit="1" customWidth="1"/>
    <col min="4616" max="4616" width="11.28515625" style="54" customWidth="1"/>
    <col min="4617" max="4619" width="0" style="54" hidden="1" customWidth="1"/>
    <col min="4620" max="4620" width="9.85546875" style="54" customWidth="1"/>
    <col min="4621" max="4855" width="9.140625" style="54"/>
    <col min="4856" max="4858" width="2.7109375" style="54" customWidth="1"/>
    <col min="4859" max="4859" width="46.140625" style="54" customWidth="1"/>
    <col min="4860" max="4860" width="11.5703125" style="54" customWidth="1"/>
    <col min="4861" max="4870" width="10.42578125" style="54" customWidth="1"/>
    <col min="4871" max="4871" width="11.140625" style="54" bestFit="1" customWidth="1"/>
    <col min="4872" max="4872" width="11.28515625" style="54" customWidth="1"/>
    <col min="4873" max="4875" width="0" style="54" hidden="1" customWidth="1"/>
    <col min="4876" max="4876" width="9.85546875" style="54" customWidth="1"/>
    <col min="4877" max="5111" width="9.140625" style="54"/>
    <col min="5112" max="5114" width="2.7109375" style="54" customWidth="1"/>
    <col min="5115" max="5115" width="46.140625" style="54" customWidth="1"/>
    <col min="5116" max="5116" width="11.5703125" style="54" customWidth="1"/>
    <col min="5117" max="5126" width="10.42578125" style="54" customWidth="1"/>
    <col min="5127" max="5127" width="11.140625" style="54" bestFit="1" customWidth="1"/>
    <col min="5128" max="5128" width="11.28515625" style="54" customWidth="1"/>
    <col min="5129" max="5131" width="0" style="54" hidden="1" customWidth="1"/>
    <col min="5132" max="5132" width="9.85546875" style="54" customWidth="1"/>
    <col min="5133" max="5367" width="9.140625" style="54"/>
    <col min="5368" max="5370" width="2.7109375" style="54" customWidth="1"/>
    <col min="5371" max="5371" width="46.140625" style="54" customWidth="1"/>
    <col min="5372" max="5372" width="11.5703125" style="54" customWidth="1"/>
    <col min="5373" max="5382" width="10.42578125" style="54" customWidth="1"/>
    <col min="5383" max="5383" width="11.140625" style="54" bestFit="1" customWidth="1"/>
    <col min="5384" max="5384" width="11.28515625" style="54" customWidth="1"/>
    <col min="5385" max="5387" width="0" style="54" hidden="1" customWidth="1"/>
    <col min="5388" max="5388" width="9.85546875" style="54" customWidth="1"/>
    <col min="5389" max="5623" width="9.140625" style="54"/>
    <col min="5624" max="5626" width="2.7109375" style="54" customWidth="1"/>
    <col min="5627" max="5627" width="46.140625" style="54" customWidth="1"/>
    <col min="5628" max="5628" width="11.5703125" style="54" customWidth="1"/>
    <col min="5629" max="5638" width="10.42578125" style="54" customWidth="1"/>
    <col min="5639" max="5639" width="11.140625" style="54" bestFit="1" customWidth="1"/>
    <col min="5640" max="5640" width="11.28515625" style="54" customWidth="1"/>
    <col min="5641" max="5643" width="0" style="54" hidden="1" customWidth="1"/>
    <col min="5644" max="5644" width="9.85546875" style="54" customWidth="1"/>
    <col min="5645" max="5879" width="9.140625" style="54"/>
    <col min="5880" max="5882" width="2.7109375" style="54" customWidth="1"/>
    <col min="5883" max="5883" width="46.140625" style="54" customWidth="1"/>
    <col min="5884" max="5884" width="11.5703125" style="54" customWidth="1"/>
    <col min="5885" max="5894" width="10.42578125" style="54" customWidth="1"/>
    <col min="5895" max="5895" width="11.140625" style="54" bestFit="1" customWidth="1"/>
    <col min="5896" max="5896" width="11.28515625" style="54" customWidth="1"/>
    <col min="5897" max="5899" width="0" style="54" hidden="1" customWidth="1"/>
    <col min="5900" max="5900" width="9.85546875" style="54" customWidth="1"/>
    <col min="5901" max="6135" width="9.140625" style="54"/>
    <col min="6136" max="6138" width="2.7109375" style="54" customWidth="1"/>
    <col min="6139" max="6139" width="46.140625" style="54" customWidth="1"/>
    <col min="6140" max="6140" width="11.5703125" style="54" customWidth="1"/>
    <col min="6141" max="6150" width="10.42578125" style="54" customWidth="1"/>
    <col min="6151" max="6151" width="11.140625" style="54" bestFit="1" customWidth="1"/>
    <col min="6152" max="6152" width="11.28515625" style="54" customWidth="1"/>
    <col min="6153" max="6155" width="0" style="54" hidden="1" customWidth="1"/>
    <col min="6156" max="6156" width="9.85546875" style="54" customWidth="1"/>
    <col min="6157" max="6391" width="9.140625" style="54"/>
    <col min="6392" max="6394" width="2.7109375" style="54" customWidth="1"/>
    <col min="6395" max="6395" width="46.140625" style="54" customWidth="1"/>
    <col min="6396" max="6396" width="11.5703125" style="54" customWidth="1"/>
    <col min="6397" max="6406" width="10.42578125" style="54" customWidth="1"/>
    <col min="6407" max="6407" width="11.140625" style="54" bestFit="1" customWidth="1"/>
    <col min="6408" max="6408" width="11.28515625" style="54" customWidth="1"/>
    <col min="6409" max="6411" width="0" style="54" hidden="1" customWidth="1"/>
    <col min="6412" max="6412" width="9.85546875" style="54" customWidth="1"/>
    <col min="6413" max="6647" width="9.140625" style="54"/>
    <col min="6648" max="6650" width="2.7109375" style="54" customWidth="1"/>
    <col min="6651" max="6651" width="46.140625" style="54" customWidth="1"/>
    <col min="6652" max="6652" width="11.5703125" style="54" customWidth="1"/>
    <col min="6653" max="6662" width="10.42578125" style="54" customWidth="1"/>
    <col min="6663" max="6663" width="11.140625" style="54" bestFit="1" customWidth="1"/>
    <col min="6664" max="6664" width="11.28515625" style="54" customWidth="1"/>
    <col min="6665" max="6667" width="0" style="54" hidden="1" customWidth="1"/>
    <col min="6668" max="6668" width="9.85546875" style="54" customWidth="1"/>
    <col min="6669" max="6903" width="9.140625" style="54"/>
    <col min="6904" max="6906" width="2.7109375" style="54" customWidth="1"/>
    <col min="6907" max="6907" width="46.140625" style="54" customWidth="1"/>
    <col min="6908" max="6908" width="11.5703125" style="54" customWidth="1"/>
    <col min="6909" max="6918" width="10.42578125" style="54" customWidth="1"/>
    <col min="6919" max="6919" width="11.140625" style="54" bestFit="1" customWidth="1"/>
    <col min="6920" max="6920" width="11.28515625" style="54" customWidth="1"/>
    <col min="6921" max="6923" width="0" style="54" hidden="1" customWidth="1"/>
    <col min="6924" max="6924" width="9.85546875" style="54" customWidth="1"/>
    <col min="6925" max="7159" width="9.140625" style="54"/>
    <col min="7160" max="7162" width="2.7109375" style="54" customWidth="1"/>
    <col min="7163" max="7163" width="46.140625" style="54" customWidth="1"/>
    <col min="7164" max="7164" width="11.5703125" style="54" customWidth="1"/>
    <col min="7165" max="7174" width="10.42578125" style="54" customWidth="1"/>
    <col min="7175" max="7175" width="11.140625" style="54" bestFit="1" customWidth="1"/>
    <col min="7176" max="7176" width="11.28515625" style="54" customWidth="1"/>
    <col min="7177" max="7179" width="0" style="54" hidden="1" customWidth="1"/>
    <col min="7180" max="7180" width="9.85546875" style="54" customWidth="1"/>
    <col min="7181" max="7415" width="9.140625" style="54"/>
    <col min="7416" max="7418" width="2.7109375" style="54" customWidth="1"/>
    <col min="7419" max="7419" width="46.140625" style="54" customWidth="1"/>
    <col min="7420" max="7420" width="11.5703125" style="54" customWidth="1"/>
    <col min="7421" max="7430" width="10.42578125" style="54" customWidth="1"/>
    <col min="7431" max="7431" width="11.140625" style="54" bestFit="1" customWidth="1"/>
    <col min="7432" max="7432" width="11.28515625" style="54" customWidth="1"/>
    <col min="7433" max="7435" width="0" style="54" hidden="1" customWidth="1"/>
    <col min="7436" max="7436" width="9.85546875" style="54" customWidth="1"/>
    <col min="7437" max="7671" width="9.140625" style="54"/>
    <col min="7672" max="7674" width="2.7109375" style="54" customWidth="1"/>
    <col min="7675" max="7675" width="46.140625" style="54" customWidth="1"/>
    <col min="7676" max="7676" width="11.5703125" style="54" customWidth="1"/>
    <col min="7677" max="7686" width="10.42578125" style="54" customWidth="1"/>
    <col min="7687" max="7687" width="11.140625" style="54" bestFit="1" customWidth="1"/>
    <col min="7688" max="7688" width="11.28515625" style="54" customWidth="1"/>
    <col min="7689" max="7691" width="0" style="54" hidden="1" customWidth="1"/>
    <col min="7692" max="7692" width="9.85546875" style="54" customWidth="1"/>
    <col min="7693" max="7927" width="9.140625" style="54"/>
    <col min="7928" max="7930" width="2.7109375" style="54" customWidth="1"/>
    <col min="7931" max="7931" width="46.140625" style="54" customWidth="1"/>
    <col min="7932" max="7932" width="11.5703125" style="54" customWidth="1"/>
    <col min="7933" max="7942" width="10.42578125" style="54" customWidth="1"/>
    <col min="7943" max="7943" width="11.140625" style="54" bestFit="1" customWidth="1"/>
    <col min="7944" max="7944" width="11.28515625" style="54" customWidth="1"/>
    <col min="7945" max="7947" width="0" style="54" hidden="1" customWidth="1"/>
    <col min="7948" max="7948" width="9.85546875" style="54" customWidth="1"/>
    <col min="7949" max="8183" width="9.140625" style="54"/>
    <col min="8184" max="8186" width="2.7109375" style="54" customWidth="1"/>
    <col min="8187" max="8187" width="46.140625" style="54" customWidth="1"/>
    <col min="8188" max="8188" width="11.5703125" style="54" customWidth="1"/>
    <col min="8189" max="8198" width="10.42578125" style="54" customWidth="1"/>
    <col min="8199" max="8199" width="11.140625" style="54" bestFit="1" customWidth="1"/>
    <col min="8200" max="8200" width="11.28515625" style="54" customWidth="1"/>
    <col min="8201" max="8203" width="0" style="54" hidden="1" customWidth="1"/>
    <col min="8204" max="8204" width="9.85546875" style="54" customWidth="1"/>
    <col min="8205" max="8439" width="9.140625" style="54"/>
    <col min="8440" max="8442" width="2.7109375" style="54" customWidth="1"/>
    <col min="8443" max="8443" width="46.140625" style="54" customWidth="1"/>
    <col min="8444" max="8444" width="11.5703125" style="54" customWidth="1"/>
    <col min="8445" max="8454" width="10.42578125" style="54" customWidth="1"/>
    <col min="8455" max="8455" width="11.140625" style="54" bestFit="1" customWidth="1"/>
    <col min="8456" max="8456" width="11.28515625" style="54" customWidth="1"/>
    <col min="8457" max="8459" width="0" style="54" hidden="1" customWidth="1"/>
    <col min="8460" max="8460" width="9.85546875" style="54" customWidth="1"/>
    <col min="8461" max="8695" width="9.140625" style="54"/>
    <col min="8696" max="8698" width="2.7109375" style="54" customWidth="1"/>
    <col min="8699" max="8699" width="46.140625" style="54" customWidth="1"/>
    <col min="8700" max="8700" width="11.5703125" style="54" customWidth="1"/>
    <col min="8701" max="8710" width="10.42578125" style="54" customWidth="1"/>
    <col min="8711" max="8711" width="11.140625" style="54" bestFit="1" customWidth="1"/>
    <col min="8712" max="8712" width="11.28515625" style="54" customWidth="1"/>
    <col min="8713" max="8715" width="0" style="54" hidden="1" customWidth="1"/>
    <col min="8716" max="8716" width="9.85546875" style="54" customWidth="1"/>
    <col min="8717" max="8951" width="9.140625" style="54"/>
    <col min="8952" max="8954" width="2.7109375" style="54" customWidth="1"/>
    <col min="8955" max="8955" width="46.140625" style="54" customWidth="1"/>
    <col min="8956" max="8956" width="11.5703125" style="54" customWidth="1"/>
    <col min="8957" max="8966" width="10.42578125" style="54" customWidth="1"/>
    <col min="8967" max="8967" width="11.140625" style="54" bestFit="1" customWidth="1"/>
    <col min="8968" max="8968" width="11.28515625" style="54" customWidth="1"/>
    <col min="8969" max="8971" width="0" style="54" hidden="1" customWidth="1"/>
    <col min="8972" max="8972" width="9.85546875" style="54" customWidth="1"/>
    <col min="8973" max="9207" width="9.140625" style="54"/>
    <col min="9208" max="9210" width="2.7109375" style="54" customWidth="1"/>
    <col min="9211" max="9211" width="46.140625" style="54" customWidth="1"/>
    <col min="9212" max="9212" width="11.5703125" style="54" customWidth="1"/>
    <col min="9213" max="9222" width="10.42578125" style="54" customWidth="1"/>
    <col min="9223" max="9223" width="11.140625" style="54" bestFit="1" customWidth="1"/>
    <col min="9224" max="9224" width="11.28515625" style="54" customWidth="1"/>
    <col min="9225" max="9227" width="0" style="54" hidden="1" customWidth="1"/>
    <col min="9228" max="9228" width="9.85546875" style="54" customWidth="1"/>
    <col min="9229" max="9463" width="9.140625" style="54"/>
    <col min="9464" max="9466" width="2.7109375" style="54" customWidth="1"/>
    <col min="9467" max="9467" width="46.140625" style="54" customWidth="1"/>
    <col min="9468" max="9468" width="11.5703125" style="54" customWidth="1"/>
    <col min="9469" max="9478" width="10.42578125" style="54" customWidth="1"/>
    <col min="9479" max="9479" width="11.140625" style="54" bestFit="1" customWidth="1"/>
    <col min="9480" max="9480" width="11.28515625" style="54" customWidth="1"/>
    <col min="9481" max="9483" width="0" style="54" hidden="1" customWidth="1"/>
    <col min="9484" max="9484" width="9.85546875" style="54" customWidth="1"/>
    <col min="9485" max="9719" width="9.140625" style="54"/>
    <col min="9720" max="9722" width="2.7109375" style="54" customWidth="1"/>
    <col min="9723" max="9723" width="46.140625" style="54" customWidth="1"/>
    <col min="9724" max="9724" width="11.5703125" style="54" customWidth="1"/>
    <col min="9725" max="9734" width="10.42578125" style="54" customWidth="1"/>
    <col min="9735" max="9735" width="11.140625" style="54" bestFit="1" customWidth="1"/>
    <col min="9736" max="9736" width="11.28515625" style="54" customWidth="1"/>
    <col min="9737" max="9739" width="0" style="54" hidden="1" customWidth="1"/>
    <col min="9740" max="9740" width="9.85546875" style="54" customWidth="1"/>
    <col min="9741" max="9975" width="9.140625" style="54"/>
    <col min="9976" max="9978" width="2.7109375" style="54" customWidth="1"/>
    <col min="9979" max="9979" width="46.140625" style="54" customWidth="1"/>
    <col min="9980" max="9980" width="11.5703125" style="54" customWidth="1"/>
    <col min="9981" max="9990" width="10.42578125" style="54" customWidth="1"/>
    <col min="9991" max="9991" width="11.140625" style="54" bestFit="1" customWidth="1"/>
    <col min="9992" max="9992" width="11.28515625" style="54" customWidth="1"/>
    <col min="9993" max="9995" width="0" style="54" hidden="1" customWidth="1"/>
    <col min="9996" max="9996" width="9.85546875" style="54" customWidth="1"/>
    <col min="9997" max="10231" width="9.140625" style="54"/>
    <col min="10232" max="10234" width="2.7109375" style="54" customWidth="1"/>
    <col min="10235" max="10235" width="46.140625" style="54" customWidth="1"/>
    <col min="10236" max="10236" width="11.5703125" style="54" customWidth="1"/>
    <col min="10237" max="10246" width="10.42578125" style="54" customWidth="1"/>
    <col min="10247" max="10247" width="11.140625" style="54" bestFit="1" customWidth="1"/>
    <col min="10248" max="10248" width="11.28515625" style="54" customWidth="1"/>
    <col min="10249" max="10251" width="0" style="54" hidden="1" customWidth="1"/>
    <col min="10252" max="10252" width="9.85546875" style="54" customWidth="1"/>
    <col min="10253" max="10487" width="9.140625" style="54"/>
    <col min="10488" max="10490" width="2.7109375" style="54" customWidth="1"/>
    <col min="10491" max="10491" width="46.140625" style="54" customWidth="1"/>
    <col min="10492" max="10492" width="11.5703125" style="54" customWidth="1"/>
    <col min="10493" max="10502" width="10.42578125" style="54" customWidth="1"/>
    <col min="10503" max="10503" width="11.140625" style="54" bestFit="1" customWidth="1"/>
    <col min="10504" max="10504" width="11.28515625" style="54" customWidth="1"/>
    <col min="10505" max="10507" width="0" style="54" hidden="1" customWidth="1"/>
    <col min="10508" max="10508" width="9.85546875" style="54" customWidth="1"/>
    <col min="10509" max="10743" width="9.140625" style="54"/>
    <col min="10744" max="10746" width="2.7109375" style="54" customWidth="1"/>
    <col min="10747" max="10747" width="46.140625" style="54" customWidth="1"/>
    <col min="10748" max="10748" width="11.5703125" style="54" customWidth="1"/>
    <col min="10749" max="10758" width="10.42578125" style="54" customWidth="1"/>
    <col min="10759" max="10759" width="11.140625" style="54" bestFit="1" customWidth="1"/>
    <col min="10760" max="10760" width="11.28515625" style="54" customWidth="1"/>
    <col min="10761" max="10763" width="0" style="54" hidden="1" customWidth="1"/>
    <col min="10764" max="10764" width="9.85546875" style="54" customWidth="1"/>
    <col min="10765" max="10999" width="9.140625" style="54"/>
    <col min="11000" max="11002" width="2.7109375" style="54" customWidth="1"/>
    <col min="11003" max="11003" width="46.140625" style="54" customWidth="1"/>
    <col min="11004" max="11004" width="11.5703125" style="54" customWidth="1"/>
    <col min="11005" max="11014" width="10.42578125" style="54" customWidth="1"/>
    <col min="11015" max="11015" width="11.140625" style="54" bestFit="1" customWidth="1"/>
    <col min="11016" max="11016" width="11.28515625" style="54" customWidth="1"/>
    <col min="11017" max="11019" width="0" style="54" hidden="1" customWidth="1"/>
    <col min="11020" max="11020" width="9.85546875" style="54" customWidth="1"/>
    <col min="11021" max="11255" width="9.140625" style="54"/>
    <col min="11256" max="11258" width="2.7109375" style="54" customWidth="1"/>
    <col min="11259" max="11259" width="46.140625" style="54" customWidth="1"/>
    <col min="11260" max="11260" width="11.5703125" style="54" customWidth="1"/>
    <col min="11261" max="11270" width="10.42578125" style="54" customWidth="1"/>
    <col min="11271" max="11271" width="11.140625" style="54" bestFit="1" customWidth="1"/>
    <col min="11272" max="11272" width="11.28515625" style="54" customWidth="1"/>
    <col min="11273" max="11275" width="0" style="54" hidden="1" customWidth="1"/>
    <col min="11276" max="11276" width="9.85546875" style="54" customWidth="1"/>
    <col min="11277" max="11511" width="9.140625" style="54"/>
    <col min="11512" max="11514" width="2.7109375" style="54" customWidth="1"/>
    <col min="11515" max="11515" width="46.140625" style="54" customWidth="1"/>
    <col min="11516" max="11516" width="11.5703125" style="54" customWidth="1"/>
    <col min="11517" max="11526" width="10.42578125" style="54" customWidth="1"/>
    <col min="11527" max="11527" width="11.140625" style="54" bestFit="1" customWidth="1"/>
    <col min="11528" max="11528" width="11.28515625" style="54" customWidth="1"/>
    <col min="11529" max="11531" width="0" style="54" hidden="1" customWidth="1"/>
    <col min="11532" max="11532" width="9.85546875" style="54" customWidth="1"/>
    <col min="11533" max="11767" width="9.140625" style="54"/>
    <col min="11768" max="11770" width="2.7109375" style="54" customWidth="1"/>
    <col min="11771" max="11771" width="46.140625" style="54" customWidth="1"/>
    <col min="11772" max="11772" width="11.5703125" style="54" customWidth="1"/>
    <col min="11773" max="11782" width="10.42578125" style="54" customWidth="1"/>
    <col min="11783" max="11783" width="11.140625" style="54" bestFit="1" customWidth="1"/>
    <col min="11784" max="11784" width="11.28515625" style="54" customWidth="1"/>
    <col min="11785" max="11787" width="0" style="54" hidden="1" customWidth="1"/>
    <col min="11788" max="11788" width="9.85546875" style="54" customWidth="1"/>
    <col min="11789" max="12023" width="9.140625" style="54"/>
    <col min="12024" max="12026" width="2.7109375" style="54" customWidth="1"/>
    <col min="12027" max="12027" width="46.140625" style="54" customWidth="1"/>
    <col min="12028" max="12028" width="11.5703125" style="54" customWidth="1"/>
    <col min="12029" max="12038" width="10.42578125" style="54" customWidth="1"/>
    <col min="12039" max="12039" width="11.140625" style="54" bestFit="1" customWidth="1"/>
    <col min="12040" max="12040" width="11.28515625" style="54" customWidth="1"/>
    <col min="12041" max="12043" width="0" style="54" hidden="1" customWidth="1"/>
    <col min="12044" max="12044" width="9.85546875" style="54" customWidth="1"/>
    <col min="12045" max="12279" width="9.140625" style="54"/>
    <col min="12280" max="12282" width="2.7109375" style="54" customWidth="1"/>
    <col min="12283" max="12283" width="46.140625" style="54" customWidth="1"/>
    <col min="12284" max="12284" width="11.5703125" style="54" customWidth="1"/>
    <col min="12285" max="12294" width="10.42578125" style="54" customWidth="1"/>
    <col min="12295" max="12295" width="11.140625" style="54" bestFit="1" customWidth="1"/>
    <col min="12296" max="12296" width="11.28515625" style="54" customWidth="1"/>
    <col min="12297" max="12299" width="0" style="54" hidden="1" customWidth="1"/>
    <col min="12300" max="12300" width="9.85546875" style="54" customWidth="1"/>
    <col min="12301" max="12535" width="9.140625" style="54"/>
    <col min="12536" max="12538" width="2.7109375" style="54" customWidth="1"/>
    <col min="12539" max="12539" width="46.140625" style="54" customWidth="1"/>
    <col min="12540" max="12540" width="11.5703125" style="54" customWidth="1"/>
    <col min="12541" max="12550" width="10.42578125" style="54" customWidth="1"/>
    <col min="12551" max="12551" width="11.140625" style="54" bestFit="1" customWidth="1"/>
    <col min="12552" max="12552" width="11.28515625" style="54" customWidth="1"/>
    <col min="12553" max="12555" width="0" style="54" hidden="1" customWidth="1"/>
    <col min="12556" max="12556" width="9.85546875" style="54" customWidth="1"/>
    <col min="12557" max="12791" width="9.140625" style="54"/>
    <col min="12792" max="12794" width="2.7109375" style="54" customWidth="1"/>
    <col min="12795" max="12795" width="46.140625" style="54" customWidth="1"/>
    <col min="12796" max="12796" width="11.5703125" style="54" customWidth="1"/>
    <col min="12797" max="12806" width="10.42578125" style="54" customWidth="1"/>
    <col min="12807" max="12807" width="11.140625" style="54" bestFit="1" customWidth="1"/>
    <col min="12808" max="12808" width="11.28515625" style="54" customWidth="1"/>
    <col min="12809" max="12811" width="0" style="54" hidden="1" customWidth="1"/>
    <col min="12812" max="12812" width="9.85546875" style="54" customWidth="1"/>
    <col min="12813" max="13047" width="9.140625" style="54"/>
    <col min="13048" max="13050" width="2.7109375" style="54" customWidth="1"/>
    <col min="13051" max="13051" width="46.140625" style="54" customWidth="1"/>
    <col min="13052" max="13052" width="11.5703125" style="54" customWidth="1"/>
    <col min="13053" max="13062" width="10.42578125" style="54" customWidth="1"/>
    <col min="13063" max="13063" width="11.140625" style="54" bestFit="1" customWidth="1"/>
    <col min="13064" max="13064" width="11.28515625" style="54" customWidth="1"/>
    <col min="13065" max="13067" width="0" style="54" hidden="1" customWidth="1"/>
    <col min="13068" max="13068" width="9.85546875" style="54" customWidth="1"/>
    <col min="13069" max="13303" width="9.140625" style="54"/>
    <col min="13304" max="13306" width="2.7109375" style="54" customWidth="1"/>
    <col min="13307" max="13307" width="46.140625" style="54" customWidth="1"/>
    <col min="13308" max="13308" width="11.5703125" style="54" customWidth="1"/>
    <col min="13309" max="13318" width="10.42578125" style="54" customWidth="1"/>
    <col min="13319" max="13319" width="11.140625" style="54" bestFit="1" customWidth="1"/>
    <col min="13320" max="13320" width="11.28515625" style="54" customWidth="1"/>
    <col min="13321" max="13323" width="0" style="54" hidden="1" customWidth="1"/>
    <col min="13324" max="13324" width="9.85546875" style="54" customWidth="1"/>
    <col min="13325" max="13559" width="9.140625" style="54"/>
    <col min="13560" max="13562" width="2.7109375" style="54" customWidth="1"/>
    <col min="13563" max="13563" width="46.140625" style="54" customWidth="1"/>
    <col min="13564" max="13564" width="11.5703125" style="54" customWidth="1"/>
    <col min="13565" max="13574" width="10.42578125" style="54" customWidth="1"/>
    <col min="13575" max="13575" width="11.140625" style="54" bestFit="1" customWidth="1"/>
    <col min="13576" max="13576" width="11.28515625" style="54" customWidth="1"/>
    <col min="13577" max="13579" width="0" style="54" hidden="1" customWidth="1"/>
    <col min="13580" max="13580" width="9.85546875" style="54" customWidth="1"/>
    <col min="13581" max="13815" width="9.140625" style="54"/>
    <col min="13816" max="13818" width="2.7109375" style="54" customWidth="1"/>
    <col min="13819" max="13819" width="46.140625" style="54" customWidth="1"/>
    <col min="13820" max="13820" width="11.5703125" style="54" customWidth="1"/>
    <col min="13821" max="13830" width="10.42578125" style="54" customWidth="1"/>
    <col min="13831" max="13831" width="11.140625" style="54" bestFit="1" customWidth="1"/>
    <col min="13832" max="13832" width="11.28515625" style="54" customWidth="1"/>
    <col min="13833" max="13835" width="0" style="54" hidden="1" customWidth="1"/>
    <col min="13836" max="13836" width="9.85546875" style="54" customWidth="1"/>
    <col min="13837" max="14071" width="9.140625" style="54"/>
    <col min="14072" max="14074" width="2.7109375" style="54" customWidth="1"/>
    <col min="14075" max="14075" width="46.140625" style="54" customWidth="1"/>
    <col min="14076" max="14076" width="11.5703125" style="54" customWidth="1"/>
    <col min="14077" max="14086" width="10.42578125" style="54" customWidth="1"/>
    <col min="14087" max="14087" width="11.140625" style="54" bestFit="1" customWidth="1"/>
    <col min="14088" max="14088" width="11.28515625" style="54" customWidth="1"/>
    <col min="14089" max="14091" width="0" style="54" hidden="1" customWidth="1"/>
    <col min="14092" max="14092" width="9.85546875" style="54" customWidth="1"/>
    <col min="14093" max="14327" width="9.140625" style="54"/>
    <col min="14328" max="14330" width="2.7109375" style="54" customWidth="1"/>
    <col min="14331" max="14331" width="46.140625" style="54" customWidth="1"/>
    <col min="14332" max="14332" width="11.5703125" style="54" customWidth="1"/>
    <col min="14333" max="14342" width="10.42578125" style="54" customWidth="1"/>
    <col min="14343" max="14343" width="11.140625" style="54" bestFit="1" customWidth="1"/>
    <col min="14344" max="14344" width="11.28515625" style="54" customWidth="1"/>
    <col min="14345" max="14347" width="0" style="54" hidden="1" customWidth="1"/>
    <col min="14348" max="14348" width="9.85546875" style="54" customWidth="1"/>
    <col min="14349" max="14583" width="9.140625" style="54"/>
    <col min="14584" max="14586" width="2.7109375" style="54" customWidth="1"/>
    <col min="14587" max="14587" width="46.140625" style="54" customWidth="1"/>
    <col min="14588" max="14588" width="11.5703125" style="54" customWidth="1"/>
    <col min="14589" max="14598" width="10.42578125" style="54" customWidth="1"/>
    <col min="14599" max="14599" width="11.140625" style="54" bestFit="1" customWidth="1"/>
    <col min="14600" max="14600" width="11.28515625" style="54" customWidth="1"/>
    <col min="14601" max="14603" width="0" style="54" hidden="1" customWidth="1"/>
    <col min="14604" max="14604" width="9.85546875" style="54" customWidth="1"/>
    <col min="14605" max="14839" width="9.140625" style="54"/>
    <col min="14840" max="14842" width="2.7109375" style="54" customWidth="1"/>
    <col min="14843" max="14843" width="46.140625" style="54" customWidth="1"/>
    <col min="14844" max="14844" width="11.5703125" style="54" customWidth="1"/>
    <col min="14845" max="14854" width="10.42578125" style="54" customWidth="1"/>
    <col min="14855" max="14855" width="11.140625" style="54" bestFit="1" customWidth="1"/>
    <col min="14856" max="14856" width="11.28515625" style="54" customWidth="1"/>
    <col min="14857" max="14859" width="0" style="54" hidden="1" customWidth="1"/>
    <col min="14860" max="14860" width="9.85546875" style="54" customWidth="1"/>
    <col min="14861" max="15095" width="9.140625" style="54"/>
    <col min="15096" max="15098" width="2.7109375" style="54" customWidth="1"/>
    <col min="15099" max="15099" width="46.140625" style="54" customWidth="1"/>
    <col min="15100" max="15100" width="11.5703125" style="54" customWidth="1"/>
    <col min="15101" max="15110" width="10.42578125" style="54" customWidth="1"/>
    <col min="15111" max="15111" width="11.140625" style="54" bestFit="1" customWidth="1"/>
    <col min="15112" max="15112" width="11.28515625" style="54" customWidth="1"/>
    <col min="15113" max="15115" width="0" style="54" hidden="1" customWidth="1"/>
    <col min="15116" max="15116" width="9.85546875" style="54" customWidth="1"/>
    <col min="15117" max="15351" width="9.140625" style="54"/>
    <col min="15352" max="15354" width="2.7109375" style="54" customWidth="1"/>
    <col min="15355" max="15355" width="46.140625" style="54" customWidth="1"/>
    <col min="15356" max="15356" width="11.5703125" style="54" customWidth="1"/>
    <col min="15357" max="15366" width="10.42578125" style="54" customWidth="1"/>
    <col min="15367" max="15367" width="11.140625" style="54" bestFit="1" customWidth="1"/>
    <col min="15368" max="15368" width="11.28515625" style="54" customWidth="1"/>
    <col min="15369" max="15371" width="0" style="54" hidden="1" customWidth="1"/>
    <col min="15372" max="15372" width="9.85546875" style="54" customWidth="1"/>
    <col min="15373" max="15607" width="9.140625" style="54"/>
    <col min="15608" max="15610" width="2.7109375" style="54" customWidth="1"/>
    <col min="15611" max="15611" width="46.140625" style="54" customWidth="1"/>
    <col min="15612" max="15612" width="11.5703125" style="54" customWidth="1"/>
    <col min="15613" max="15622" width="10.42578125" style="54" customWidth="1"/>
    <col min="15623" max="15623" width="11.140625" style="54" bestFit="1" customWidth="1"/>
    <col min="15624" max="15624" width="11.28515625" style="54" customWidth="1"/>
    <col min="15625" max="15627" width="0" style="54" hidden="1" customWidth="1"/>
    <col min="15628" max="15628" width="9.85546875" style="54" customWidth="1"/>
    <col min="15629" max="15863" width="9.140625" style="54"/>
    <col min="15864" max="15866" width="2.7109375" style="54" customWidth="1"/>
    <col min="15867" max="15867" width="46.140625" style="54" customWidth="1"/>
    <col min="15868" max="15868" width="11.5703125" style="54" customWidth="1"/>
    <col min="15869" max="15878" width="10.42578125" style="54" customWidth="1"/>
    <col min="15879" max="15879" width="11.140625" style="54" bestFit="1" customWidth="1"/>
    <col min="15880" max="15880" width="11.28515625" style="54" customWidth="1"/>
    <col min="15881" max="15883" width="0" style="54" hidden="1" customWidth="1"/>
    <col min="15884" max="15884" width="9.85546875" style="54" customWidth="1"/>
    <col min="15885" max="16119" width="9.140625" style="54"/>
    <col min="16120" max="16122" width="2.7109375" style="54" customWidth="1"/>
    <col min="16123" max="16123" width="46.140625" style="54" customWidth="1"/>
    <col min="16124" max="16124" width="11.5703125" style="54" customWidth="1"/>
    <col min="16125" max="16134" width="10.42578125" style="54" customWidth="1"/>
    <col min="16135" max="16135" width="11.140625" style="54" bestFit="1" customWidth="1"/>
    <col min="16136" max="16136" width="11.28515625" style="54" customWidth="1"/>
    <col min="16137" max="16139" width="0" style="54" hidden="1" customWidth="1"/>
    <col min="16140" max="16140" width="9.85546875" style="54" customWidth="1"/>
    <col min="16141" max="16384" width="9.140625" style="54"/>
  </cols>
  <sheetData>
    <row r="1" spans="1:12" s="186" customFormat="1" x14ac:dyDescent="0.2">
      <c r="B1" s="187"/>
      <c r="C1" s="187"/>
      <c r="D1" s="87"/>
    </row>
    <row r="2" spans="1:12" s="186" customFormat="1" hidden="1" x14ac:dyDescent="0.2">
      <c r="B2" s="187"/>
      <c r="C2" s="187"/>
      <c r="D2" s="87"/>
    </row>
    <row r="3" spans="1:12" s="186" customFormat="1" hidden="1" x14ac:dyDescent="0.2">
      <c r="B3" s="187"/>
      <c r="C3" s="187"/>
      <c r="D3" s="87"/>
    </row>
    <row r="4" spans="1:12" s="186" customFormat="1" hidden="1" x14ac:dyDescent="0.2">
      <c r="B4" s="187"/>
      <c r="C4" s="187"/>
      <c r="D4" s="87"/>
    </row>
    <row r="5" spans="1:12" s="186" customFormat="1" hidden="1" x14ac:dyDescent="0.2">
      <c r="B5" s="187"/>
      <c r="C5" s="187"/>
      <c r="D5" s="87"/>
    </row>
    <row r="6" spans="1:12" s="186" customFormat="1" hidden="1" x14ac:dyDescent="0.2">
      <c r="B6" s="187"/>
      <c r="C6" s="187"/>
      <c r="D6" s="87"/>
    </row>
    <row r="7" spans="1:12" s="186" customFormat="1" hidden="1" x14ac:dyDescent="0.2">
      <c r="B7" s="187"/>
      <c r="C7" s="187"/>
      <c r="D7" s="87"/>
    </row>
    <row r="8" spans="1:12" s="186" customFormat="1" x14ac:dyDescent="0.2">
      <c r="B8" s="187"/>
      <c r="C8" s="187"/>
      <c r="D8" s="87"/>
      <c r="H8" s="188" t="s">
        <v>465</v>
      </c>
      <c r="I8" s="188" t="s">
        <v>417</v>
      </c>
    </row>
    <row r="9" spans="1:12" s="188" customFormat="1" x14ac:dyDescent="0.2">
      <c r="B9" s="189"/>
      <c r="C9" s="189"/>
      <c r="E9" s="188" t="s">
        <v>418</v>
      </c>
      <c r="F9" s="188" t="s">
        <v>419</v>
      </c>
      <c r="G9" s="188" t="s">
        <v>420</v>
      </c>
      <c r="H9" s="188" t="s">
        <v>840</v>
      </c>
      <c r="I9" s="188" t="s">
        <v>421</v>
      </c>
      <c r="J9" s="188" t="s">
        <v>422</v>
      </c>
      <c r="K9" s="188" t="s">
        <v>423</v>
      </c>
    </row>
    <row r="10" spans="1:12" s="188" customFormat="1" x14ac:dyDescent="0.2">
      <c r="B10" s="189"/>
      <c r="C10" s="189"/>
    </row>
    <row r="11" spans="1:12" s="192" customFormat="1" x14ac:dyDescent="0.2">
      <c r="A11" s="190" t="s">
        <v>806</v>
      </c>
      <c r="B11" s="191"/>
      <c r="C11" s="191"/>
      <c r="D11" s="190"/>
      <c r="E11" s="201">
        <f t="shared" ref="E11:G11" si="0">SUM(E14,E33,E52,E58,E65,E69,E76)</f>
        <v>586112.01</v>
      </c>
      <c r="F11" s="201">
        <f t="shared" si="0"/>
        <v>591375.74</v>
      </c>
      <c r="G11" s="201">
        <f t="shared" si="0"/>
        <v>577751.97</v>
      </c>
      <c r="H11" s="201">
        <f>SUM(H14,H33,H52,H58,H65,H69,H76)</f>
        <v>1755239.7200000002</v>
      </c>
      <c r="I11" s="192" t="e">
        <f>#REF!</f>
        <v>#REF!</v>
      </c>
      <c r="J11" s="192" t="e">
        <f>#REF!</f>
        <v>#REF!</v>
      </c>
    </row>
    <row r="12" spans="1:12" s="186" customFormat="1" x14ac:dyDescent="0.2">
      <c r="B12" s="187"/>
      <c r="C12" s="187"/>
      <c r="D12" s="87"/>
      <c r="E12" s="73"/>
      <c r="F12" s="73"/>
      <c r="G12" s="73"/>
      <c r="H12" s="73"/>
      <c r="I12" s="87"/>
      <c r="J12" s="87"/>
      <c r="K12" s="87"/>
      <c r="L12" s="87"/>
    </row>
    <row r="13" spans="1:12" s="186" customFormat="1" x14ac:dyDescent="0.2">
      <c r="B13" s="187"/>
      <c r="C13" s="187"/>
      <c r="D13" s="87"/>
      <c r="E13" s="73"/>
      <c r="F13" s="73"/>
      <c r="G13" s="73"/>
      <c r="H13" s="73"/>
      <c r="I13" s="87"/>
      <c r="J13" s="87"/>
      <c r="K13" s="87"/>
      <c r="L13" s="87"/>
    </row>
    <row r="14" spans="1:12" s="186" customFormat="1" x14ac:dyDescent="0.2">
      <c r="B14" s="193" t="s">
        <v>807</v>
      </c>
      <c r="C14" s="193"/>
      <c r="D14" s="194"/>
      <c r="E14" s="202">
        <f t="shared" ref="E14:K14" si="1">SUM(E16:E30)</f>
        <v>470000.38</v>
      </c>
      <c r="F14" s="202">
        <f t="shared" si="1"/>
        <v>470000.38</v>
      </c>
      <c r="G14" s="202">
        <f t="shared" si="1"/>
        <v>470000.38</v>
      </c>
      <c r="H14" s="202">
        <f t="shared" si="1"/>
        <v>1410001.1400000001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/>
    </row>
    <row r="15" spans="1:12" s="186" customFormat="1" x14ac:dyDescent="0.2">
      <c r="B15" s="187"/>
      <c r="C15" s="187"/>
      <c r="D15" s="87"/>
      <c r="E15" s="73"/>
      <c r="F15" s="73"/>
      <c r="G15" s="73"/>
      <c r="H15" s="73"/>
      <c r="I15" s="87"/>
      <c r="J15" s="87"/>
      <c r="K15" s="87"/>
      <c r="L15" s="87"/>
    </row>
    <row r="16" spans="1:12" s="186" customFormat="1" x14ac:dyDescent="0.2">
      <c r="B16" s="187"/>
      <c r="C16" s="187" t="s">
        <v>808</v>
      </c>
      <c r="D16" s="87"/>
      <c r="E16" s="73">
        <v>470000.38</v>
      </c>
      <c r="F16" s="73">
        <v>470000.38</v>
      </c>
      <c r="G16" s="73">
        <v>470000.38</v>
      </c>
      <c r="H16" s="73">
        <f>SUM(E16:G16)</f>
        <v>1410001.1400000001</v>
      </c>
      <c r="I16" s="87"/>
      <c r="J16" s="87"/>
      <c r="K16" s="87"/>
      <c r="L16" s="87"/>
    </row>
    <row r="17" spans="2:12" s="186" customFormat="1" hidden="1" x14ac:dyDescent="0.2">
      <c r="B17" s="187"/>
      <c r="C17" s="187"/>
      <c r="D17" s="87"/>
      <c r="E17" s="73"/>
      <c r="F17" s="73"/>
      <c r="G17" s="73"/>
      <c r="H17" s="73"/>
      <c r="I17" s="87"/>
      <c r="J17" s="87"/>
      <c r="K17" s="87"/>
      <c r="L17" s="87"/>
    </row>
    <row r="18" spans="2:12" s="186" customFormat="1" hidden="1" x14ac:dyDescent="0.2">
      <c r="B18" s="187"/>
      <c r="C18" s="195" t="s">
        <v>809</v>
      </c>
      <c r="D18" s="196"/>
      <c r="E18" s="73"/>
      <c r="F18" s="73"/>
      <c r="G18" s="73"/>
      <c r="H18" s="73"/>
      <c r="I18" s="87"/>
      <c r="J18" s="87"/>
      <c r="K18" s="87"/>
      <c r="L18" s="87"/>
    </row>
    <row r="19" spans="2:12" s="186" customFormat="1" hidden="1" x14ac:dyDescent="0.2">
      <c r="B19" s="187"/>
      <c r="C19" s="187"/>
      <c r="D19" s="87"/>
      <c r="E19" s="73"/>
      <c r="F19" s="73"/>
      <c r="G19" s="73"/>
      <c r="H19" s="73"/>
      <c r="I19" s="87"/>
      <c r="J19" s="87"/>
      <c r="K19" s="87"/>
      <c r="L19" s="87"/>
    </row>
    <row r="20" spans="2:12" s="186" customFormat="1" hidden="1" x14ac:dyDescent="0.2">
      <c r="B20" s="187"/>
      <c r="C20" s="195" t="s">
        <v>810</v>
      </c>
      <c r="D20" s="196"/>
      <c r="E20" s="73"/>
      <c r="F20" s="73"/>
      <c r="G20" s="73"/>
      <c r="H20" s="73"/>
      <c r="I20" s="87"/>
      <c r="J20" s="87"/>
      <c r="K20" s="87"/>
      <c r="L20" s="87"/>
    </row>
    <row r="21" spans="2:12" s="186" customFormat="1" hidden="1" x14ac:dyDescent="0.2">
      <c r="B21" s="187"/>
      <c r="C21" s="187"/>
      <c r="D21" s="87"/>
      <c r="E21" s="73"/>
      <c r="F21" s="73"/>
      <c r="G21" s="73"/>
      <c r="H21" s="73"/>
      <c r="I21" s="87"/>
      <c r="J21" s="87"/>
      <c r="K21" s="87"/>
      <c r="L21" s="87"/>
    </row>
    <row r="22" spans="2:12" s="186" customFormat="1" hidden="1" x14ac:dyDescent="0.2">
      <c r="B22" s="187"/>
      <c r="C22" s="195" t="s">
        <v>811</v>
      </c>
      <c r="D22" s="196"/>
      <c r="E22" s="73"/>
      <c r="F22" s="73"/>
      <c r="G22" s="73"/>
      <c r="H22" s="73"/>
      <c r="I22" s="87"/>
      <c r="J22" s="87"/>
      <c r="K22" s="87"/>
      <c r="L22" s="87"/>
    </row>
    <row r="23" spans="2:12" s="186" customFormat="1" hidden="1" x14ac:dyDescent="0.2">
      <c r="B23" s="187"/>
      <c r="C23" s="187"/>
      <c r="D23" s="87"/>
      <c r="E23" s="73"/>
      <c r="F23" s="73"/>
      <c r="G23" s="73"/>
      <c r="H23" s="73"/>
      <c r="I23" s="87"/>
      <c r="J23" s="87"/>
      <c r="K23" s="87"/>
      <c r="L23" s="87"/>
    </row>
    <row r="24" spans="2:12" s="186" customFormat="1" hidden="1" x14ac:dyDescent="0.2">
      <c r="B24" s="187"/>
      <c r="C24" s="195" t="s">
        <v>812</v>
      </c>
      <c r="D24" s="196"/>
      <c r="E24" s="73"/>
      <c r="F24" s="73"/>
      <c r="G24" s="73"/>
      <c r="H24" s="73"/>
      <c r="I24" s="87"/>
      <c r="J24" s="87"/>
      <c r="K24" s="87"/>
      <c r="L24" s="87"/>
    </row>
    <row r="25" spans="2:12" s="186" customFormat="1" hidden="1" x14ac:dyDescent="0.2">
      <c r="B25" s="187"/>
      <c r="C25" s="187"/>
      <c r="D25" s="87"/>
      <c r="E25" s="73"/>
      <c r="F25" s="73"/>
      <c r="G25" s="73"/>
      <c r="H25" s="73"/>
      <c r="I25" s="87"/>
      <c r="J25" s="87"/>
      <c r="K25" s="87"/>
      <c r="L25" s="87"/>
    </row>
    <row r="26" spans="2:12" s="186" customFormat="1" hidden="1" x14ac:dyDescent="0.2">
      <c r="B26" s="187"/>
      <c r="C26" s="195" t="s">
        <v>813</v>
      </c>
      <c r="D26" s="196"/>
      <c r="E26" s="73"/>
      <c r="F26" s="73"/>
      <c r="G26" s="73"/>
      <c r="H26" s="73"/>
      <c r="I26" s="87"/>
      <c r="J26" s="87"/>
      <c r="K26" s="87"/>
      <c r="L26" s="87"/>
    </row>
    <row r="27" spans="2:12" s="186" customFormat="1" hidden="1" x14ac:dyDescent="0.2">
      <c r="B27" s="187"/>
      <c r="C27" s="187"/>
      <c r="D27" s="87"/>
      <c r="E27" s="73"/>
      <c r="F27" s="73"/>
      <c r="G27" s="73"/>
      <c r="H27" s="73"/>
      <c r="I27" s="87"/>
      <c r="J27" s="87"/>
      <c r="K27" s="87"/>
      <c r="L27" s="87"/>
    </row>
    <row r="28" spans="2:12" s="186" customFormat="1" hidden="1" x14ac:dyDescent="0.2">
      <c r="B28" s="187"/>
      <c r="C28" s="195" t="s">
        <v>814</v>
      </c>
      <c r="D28" s="196"/>
      <c r="E28" s="73"/>
      <c r="F28" s="73"/>
      <c r="G28" s="73"/>
      <c r="H28" s="73"/>
      <c r="I28" s="87"/>
      <c r="J28" s="87"/>
      <c r="K28" s="87"/>
      <c r="L28" s="87"/>
    </row>
    <row r="29" spans="2:12" s="186" customFormat="1" hidden="1" x14ac:dyDescent="0.2">
      <c r="B29" s="187"/>
      <c r="C29" s="187"/>
      <c r="D29" s="87"/>
      <c r="E29" s="73"/>
      <c r="F29" s="73"/>
      <c r="G29" s="73"/>
      <c r="H29" s="73"/>
      <c r="I29" s="87"/>
      <c r="J29" s="87"/>
      <c r="K29" s="87"/>
      <c r="L29" s="87"/>
    </row>
    <row r="30" spans="2:12" s="186" customFormat="1" hidden="1" x14ac:dyDescent="0.2">
      <c r="B30" s="187"/>
      <c r="C30" s="195" t="s">
        <v>815</v>
      </c>
      <c r="D30" s="196"/>
      <c r="E30" s="73"/>
      <c r="F30" s="73"/>
      <c r="G30" s="73"/>
      <c r="H30" s="73"/>
      <c r="I30" s="87"/>
      <c r="J30" s="87"/>
      <c r="K30" s="87"/>
      <c r="L30" s="87"/>
    </row>
    <row r="31" spans="2:12" s="186" customFormat="1" hidden="1" x14ac:dyDescent="0.2">
      <c r="B31" s="187"/>
      <c r="C31" s="187"/>
      <c r="D31" s="87"/>
      <c r="E31" s="73"/>
      <c r="F31" s="73"/>
      <c r="G31" s="73"/>
      <c r="H31" s="73"/>
      <c r="I31" s="87"/>
      <c r="J31" s="87"/>
      <c r="K31" s="87"/>
      <c r="L31" s="87"/>
    </row>
    <row r="32" spans="2:12" s="186" customFormat="1" hidden="1" x14ac:dyDescent="0.2">
      <c r="B32" s="187"/>
      <c r="C32" s="187"/>
      <c r="D32" s="87"/>
      <c r="E32" s="73"/>
      <c r="F32" s="73"/>
      <c r="G32" s="73"/>
      <c r="H32" s="73"/>
      <c r="I32" s="87"/>
      <c r="J32" s="87"/>
      <c r="K32" s="87"/>
      <c r="L32" s="87"/>
    </row>
    <row r="33" spans="2:12" s="186" customFormat="1" x14ac:dyDescent="0.2">
      <c r="B33" s="193" t="s">
        <v>816</v>
      </c>
      <c r="C33" s="193"/>
      <c r="D33" s="194"/>
      <c r="E33" s="202">
        <f t="shared" ref="E33:H33" si="2">SUM(E35:E50)</f>
        <v>116111.63</v>
      </c>
      <c r="F33" s="202">
        <f t="shared" si="2"/>
        <v>121375.36</v>
      </c>
      <c r="G33" s="202">
        <f t="shared" si="2"/>
        <v>107751.59</v>
      </c>
      <c r="H33" s="202">
        <f t="shared" si="2"/>
        <v>345238.57999999996</v>
      </c>
      <c r="I33" s="87"/>
      <c r="J33" s="87"/>
      <c r="K33" s="87"/>
      <c r="L33" s="87"/>
    </row>
    <row r="34" spans="2:12" s="186" customFormat="1" hidden="1" x14ac:dyDescent="0.2">
      <c r="B34" s="187"/>
      <c r="C34" s="187"/>
      <c r="D34" s="87"/>
      <c r="E34" s="73"/>
      <c r="F34" s="73"/>
      <c r="G34" s="73"/>
      <c r="H34" s="73"/>
      <c r="I34" s="87"/>
      <c r="J34" s="87"/>
      <c r="K34" s="87"/>
      <c r="L34" s="87"/>
    </row>
    <row r="35" spans="2:12" s="186" customFormat="1" x14ac:dyDescent="0.2">
      <c r="B35" s="187"/>
      <c r="C35" s="187" t="s">
        <v>817</v>
      </c>
      <c r="D35" s="87"/>
      <c r="E35" s="73">
        <v>116111.63</v>
      </c>
      <c r="F35" s="73">
        <v>121375.36</v>
      </c>
      <c r="G35" s="73">
        <v>107751.59</v>
      </c>
      <c r="H35" s="73">
        <f>SUM(E35:G35)</f>
        <v>345238.57999999996</v>
      </c>
      <c r="I35" s="87"/>
      <c r="J35" s="87"/>
      <c r="K35" s="87"/>
      <c r="L35" s="87"/>
    </row>
    <row r="36" spans="2:12" s="186" customFormat="1" hidden="1" x14ac:dyDescent="0.2">
      <c r="B36" s="187"/>
      <c r="C36" s="187"/>
      <c r="D36" s="87"/>
      <c r="E36" s="73"/>
      <c r="F36" s="73"/>
      <c r="G36" s="73"/>
      <c r="H36" s="73"/>
      <c r="I36" s="87"/>
      <c r="J36" s="87"/>
      <c r="K36" s="87"/>
      <c r="L36" s="87"/>
    </row>
    <row r="37" spans="2:12" s="186" customFormat="1" hidden="1" x14ac:dyDescent="0.2">
      <c r="B37" s="187"/>
      <c r="C37" s="195" t="s">
        <v>818</v>
      </c>
      <c r="D37" s="196"/>
      <c r="E37" s="73"/>
      <c r="F37" s="73"/>
      <c r="G37" s="73"/>
      <c r="H37" s="73"/>
      <c r="I37" s="87"/>
      <c r="J37" s="87"/>
      <c r="K37" s="87"/>
      <c r="L37" s="87"/>
    </row>
    <row r="38" spans="2:12" s="186" customFormat="1" hidden="1" x14ac:dyDescent="0.2">
      <c r="B38" s="187"/>
      <c r="C38" s="187"/>
      <c r="D38" s="87"/>
      <c r="E38" s="73"/>
      <c r="F38" s="73"/>
      <c r="G38" s="73"/>
      <c r="H38" s="73"/>
      <c r="I38" s="87"/>
      <c r="J38" s="87"/>
      <c r="K38" s="87"/>
      <c r="L38" s="87"/>
    </row>
    <row r="39" spans="2:12" s="186" customFormat="1" hidden="1" x14ac:dyDescent="0.2">
      <c r="B39" s="187"/>
      <c r="C39" s="195" t="s">
        <v>819</v>
      </c>
      <c r="D39" s="196"/>
      <c r="E39" s="73"/>
      <c r="F39" s="73"/>
      <c r="G39" s="73"/>
      <c r="H39" s="73"/>
      <c r="I39" s="87"/>
      <c r="J39" s="87"/>
      <c r="K39" s="87"/>
      <c r="L39" s="87"/>
    </row>
    <row r="40" spans="2:12" s="186" customFormat="1" hidden="1" x14ac:dyDescent="0.2">
      <c r="B40" s="187"/>
      <c r="C40" s="187"/>
      <c r="D40" s="87"/>
      <c r="E40" s="73"/>
      <c r="F40" s="73"/>
      <c r="G40" s="73"/>
      <c r="H40" s="73"/>
      <c r="I40" s="87"/>
      <c r="J40" s="87"/>
      <c r="K40" s="87"/>
      <c r="L40" s="87"/>
    </row>
    <row r="41" spans="2:12" s="186" customFormat="1" hidden="1" x14ac:dyDescent="0.2">
      <c r="B41" s="187"/>
      <c r="C41" s="195" t="s">
        <v>820</v>
      </c>
      <c r="D41" s="196"/>
      <c r="E41" s="73"/>
      <c r="F41" s="73"/>
      <c r="G41" s="73"/>
      <c r="H41" s="73"/>
      <c r="I41" s="87"/>
      <c r="J41" s="87"/>
      <c r="K41" s="87"/>
      <c r="L41" s="87"/>
    </row>
    <row r="42" spans="2:12" s="186" customFormat="1" hidden="1" x14ac:dyDescent="0.2">
      <c r="B42" s="187"/>
      <c r="C42" s="187"/>
      <c r="D42" s="87"/>
      <c r="E42" s="73"/>
      <c r="F42" s="73"/>
      <c r="G42" s="73"/>
      <c r="H42" s="73"/>
      <c r="I42" s="87"/>
      <c r="J42" s="87"/>
      <c r="K42" s="87"/>
      <c r="L42" s="87"/>
    </row>
    <row r="43" spans="2:12" s="186" customFormat="1" hidden="1" x14ac:dyDescent="0.2">
      <c r="B43" s="187"/>
      <c r="C43" s="195" t="s">
        <v>821</v>
      </c>
      <c r="D43" s="196"/>
      <c r="E43" s="73"/>
      <c r="F43" s="73"/>
      <c r="G43" s="73"/>
      <c r="H43" s="73"/>
      <c r="I43" s="87"/>
      <c r="J43" s="87"/>
      <c r="K43" s="87"/>
      <c r="L43" s="87"/>
    </row>
    <row r="44" spans="2:12" s="186" customFormat="1" hidden="1" x14ac:dyDescent="0.2">
      <c r="B44" s="187"/>
      <c r="C44" s="187"/>
      <c r="D44" s="87"/>
      <c r="E44" s="73"/>
      <c r="F44" s="73"/>
      <c r="G44" s="73"/>
      <c r="H44" s="73"/>
      <c r="I44" s="87"/>
      <c r="J44" s="87"/>
      <c r="K44" s="87"/>
      <c r="L44" s="87"/>
    </row>
    <row r="45" spans="2:12" s="186" customFormat="1" hidden="1" x14ac:dyDescent="0.2">
      <c r="B45" s="187"/>
      <c r="C45" s="195" t="s">
        <v>822</v>
      </c>
      <c r="D45" s="196"/>
      <c r="E45" s="73"/>
      <c r="F45" s="73"/>
      <c r="G45" s="73"/>
      <c r="H45" s="73"/>
      <c r="I45" s="87"/>
      <c r="J45" s="87"/>
      <c r="K45" s="87"/>
      <c r="L45" s="87"/>
    </row>
    <row r="46" spans="2:12" s="186" customFormat="1" hidden="1" x14ac:dyDescent="0.2">
      <c r="B46" s="187"/>
      <c r="C46" s="187"/>
      <c r="D46" s="87"/>
      <c r="E46" s="73"/>
      <c r="F46" s="73"/>
      <c r="G46" s="73"/>
      <c r="H46" s="73"/>
      <c r="I46" s="87"/>
      <c r="J46" s="87"/>
      <c r="K46" s="87"/>
      <c r="L46" s="87"/>
    </row>
    <row r="47" spans="2:12" s="186" customFormat="1" hidden="1" x14ac:dyDescent="0.2">
      <c r="B47" s="187"/>
      <c r="C47" s="195" t="s">
        <v>823</v>
      </c>
      <c r="D47" s="196"/>
      <c r="E47" s="73"/>
      <c r="F47" s="73"/>
      <c r="G47" s="73"/>
      <c r="H47" s="73"/>
      <c r="I47" s="87"/>
      <c r="J47" s="87"/>
      <c r="K47" s="87"/>
      <c r="L47" s="87"/>
    </row>
    <row r="48" spans="2:12" s="186" customFormat="1" hidden="1" x14ac:dyDescent="0.2">
      <c r="B48" s="187"/>
      <c r="C48" s="195" t="s">
        <v>824</v>
      </c>
      <c r="D48" s="196"/>
      <c r="E48" s="73"/>
      <c r="F48" s="73"/>
      <c r="G48" s="73"/>
      <c r="H48" s="73"/>
      <c r="I48" s="87"/>
      <c r="J48" s="87"/>
      <c r="K48" s="87"/>
      <c r="L48" s="87"/>
    </row>
    <row r="49" spans="2:12" s="186" customFormat="1" hidden="1" x14ac:dyDescent="0.2">
      <c r="B49" s="187"/>
      <c r="C49" s="187"/>
      <c r="D49" s="87"/>
      <c r="E49" s="73"/>
      <c r="F49" s="73"/>
      <c r="G49" s="73"/>
      <c r="H49" s="73"/>
      <c r="I49" s="87"/>
      <c r="J49" s="87"/>
      <c r="K49" s="87"/>
      <c r="L49" s="87"/>
    </row>
    <row r="50" spans="2:12" s="186" customFormat="1" hidden="1" x14ac:dyDescent="0.2">
      <c r="B50" s="187"/>
      <c r="C50" s="195" t="s">
        <v>825</v>
      </c>
      <c r="D50" s="196"/>
      <c r="E50" s="73"/>
      <c r="F50" s="73"/>
      <c r="G50" s="73"/>
      <c r="H50" s="73"/>
      <c r="I50" s="87"/>
      <c r="J50" s="87"/>
      <c r="K50" s="87"/>
      <c r="L50" s="87"/>
    </row>
    <row r="51" spans="2:12" s="186" customFormat="1" hidden="1" x14ac:dyDescent="0.2">
      <c r="B51" s="187"/>
      <c r="C51" s="187"/>
      <c r="D51" s="87"/>
      <c r="E51" s="73"/>
      <c r="F51" s="73"/>
      <c r="G51" s="73"/>
      <c r="H51" s="73"/>
      <c r="I51" s="87"/>
      <c r="J51" s="87"/>
      <c r="K51" s="87"/>
      <c r="L51" s="87"/>
    </row>
    <row r="52" spans="2:12" s="186" customFormat="1" hidden="1" x14ac:dyDescent="0.2">
      <c r="B52" s="197" t="s">
        <v>826</v>
      </c>
      <c r="C52" s="197"/>
      <c r="D52" s="198"/>
      <c r="E52" s="73">
        <f>SUM(E54:E56)</f>
        <v>0</v>
      </c>
      <c r="F52" s="73">
        <f t="shared" ref="F52:H52" si="3">SUM(F54:F56)</f>
        <v>0</v>
      </c>
      <c r="G52" s="73">
        <f t="shared" si="3"/>
        <v>0</v>
      </c>
      <c r="H52" s="73">
        <f t="shared" si="3"/>
        <v>0</v>
      </c>
      <c r="I52" s="87"/>
      <c r="J52" s="87"/>
      <c r="K52" s="87"/>
      <c r="L52" s="87"/>
    </row>
    <row r="53" spans="2:12" s="186" customFormat="1" hidden="1" x14ac:dyDescent="0.2">
      <c r="B53" s="187"/>
      <c r="C53" s="187"/>
      <c r="D53" s="87"/>
      <c r="E53" s="73"/>
      <c r="F53" s="73"/>
      <c r="G53" s="73"/>
      <c r="H53" s="73"/>
      <c r="I53" s="87"/>
      <c r="J53" s="87"/>
      <c r="K53" s="87"/>
      <c r="L53" s="87"/>
    </row>
    <row r="54" spans="2:12" s="186" customFormat="1" hidden="1" x14ac:dyDescent="0.2">
      <c r="B54" s="187"/>
      <c r="C54" s="187"/>
      <c r="D54" s="196" t="s">
        <v>827</v>
      </c>
      <c r="E54" s="73"/>
      <c r="F54" s="73"/>
      <c r="G54" s="73"/>
      <c r="H54" s="73"/>
      <c r="I54" s="87"/>
      <c r="J54" s="87"/>
      <c r="K54" s="87"/>
      <c r="L54" s="87"/>
    </row>
    <row r="55" spans="2:12" s="186" customFormat="1" hidden="1" x14ac:dyDescent="0.2">
      <c r="B55" s="187"/>
      <c r="C55" s="187"/>
      <c r="D55" s="87"/>
      <c r="E55" s="73"/>
      <c r="F55" s="73"/>
      <c r="G55" s="73"/>
      <c r="H55" s="73"/>
      <c r="I55" s="87"/>
      <c r="J55" s="87"/>
      <c r="K55" s="87"/>
      <c r="L55" s="87"/>
    </row>
    <row r="56" spans="2:12" s="186" customFormat="1" hidden="1" x14ac:dyDescent="0.2">
      <c r="B56" s="187"/>
      <c r="C56" s="187"/>
      <c r="D56" s="196" t="s">
        <v>828</v>
      </c>
      <c r="E56" s="73"/>
      <c r="F56" s="73"/>
      <c r="G56" s="73"/>
      <c r="H56" s="73"/>
      <c r="I56" s="87"/>
      <c r="J56" s="87"/>
      <c r="K56" s="87"/>
      <c r="L56" s="87"/>
    </row>
    <row r="57" spans="2:12" s="186" customFormat="1" hidden="1" x14ac:dyDescent="0.2">
      <c r="B57" s="187"/>
      <c r="C57" s="187"/>
      <c r="D57" s="87"/>
      <c r="E57" s="73"/>
      <c r="F57" s="73"/>
      <c r="G57" s="73"/>
      <c r="H57" s="73"/>
      <c r="I57" s="87"/>
      <c r="J57" s="87"/>
      <c r="K57" s="87"/>
      <c r="L57" s="87"/>
    </row>
    <row r="58" spans="2:12" s="194" customFormat="1" ht="12" x14ac:dyDescent="0.2">
      <c r="B58" s="67" t="s">
        <v>829</v>
      </c>
      <c r="E58" s="78">
        <f t="shared" ref="E58:H58" si="4">SUM(E60:E63)</f>
        <v>0</v>
      </c>
      <c r="F58" s="78">
        <f t="shared" si="4"/>
        <v>0</v>
      </c>
      <c r="G58" s="78">
        <f t="shared" si="4"/>
        <v>0</v>
      </c>
      <c r="H58" s="78">
        <f t="shared" si="4"/>
        <v>0</v>
      </c>
      <c r="K58" s="199"/>
    </row>
    <row r="59" spans="2:12" s="194" customFormat="1" ht="12" hidden="1" x14ac:dyDescent="0.2">
      <c r="B59" s="193"/>
      <c r="C59" s="67"/>
      <c r="K59" s="199"/>
    </row>
    <row r="60" spans="2:12" s="62" customFormat="1" ht="11.25" x14ac:dyDescent="0.2">
      <c r="B60" s="53"/>
      <c r="C60" s="53"/>
      <c r="D60" s="62" t="s">
        <v>830</v>
      </c>
      <c r="E60" s="87"/>
      <c r="F60" s="87"/>
      <c r="G60" s="87"/>
      <c r="H60" s="87"/>
      <c r="I60" s="87">
        <v>20000000</v>
      </c>
      <c r="J60" s="87">
        <f>I60-H60</f>
        <v>20000000</v>
      </c>
      <c r="K60" s="200">
        <f>J60/I60</f>
        <v>1</v>
      </c>
    </row>
    <row r="61" spans="2:12" s="87" customFormat="1" ht="11.25" hidden="1" x14ac:dyDescent="0.2">
      <c r="B61" s="53"/>
      <c r="C61" s="53"/>
      <c r="K61" s="200"/>
    </row>
    <row r="62" spans="2:12" s="62" customFormat="1" ht="11.25" hidden="1" x14ac:dyDescent="0.2">
      <c r="B62" s="53"/>
      <c r="C62" s="53"/>
      <c r="H62" s="87"/>
      <c r="I62" s="87"/>
      <c r="J62" s="87"/>
      <c r="K62" s="87"/>
    </row>
    <row r="63" spans="2:12" s="62" customFormat="1" ht="11.25" hidden="1" x14ac:dyDescent="0.2">
      <c r="B63" s="53"/>
      <c r="C63" s="53"/>
      <c r="D63" s="62" t="s">
        <v>831</v>
      </c>
      <c r="H63" s="87"/>
      <c r="I63" s="87"/>
      <c r="J63" s="87"/>
      <c r="K63" s="87"/>
    </row>
    <row r="64" spans="2:12" s="62" customFormat="1" ht="11.25" hidden="1" x14ac:dyDescent="0.2">
      <c r="B64" s="53"/>
      <c r="C64" s="53"/>
      <c r="H64" s="87"/>
      <c r="I64" s="87"/>
      <c r="J64" s="87"/>
      <c r="K64" s="87"/>
    </row>
    <row r="65" spans="2:11" s="62" customFormat="1" ht="12" hidden="1" x14ac:dyDescent="0.2">
      <c r="B65" s="94" t="s">
        <v>832</v>
      </c>
      <c r="C65" s="94"/>
      <c r="D65" s="152"/>
      <c r="E65" s="62">
        <f t="shared" ref="E65:K65" si="5">SUM(E67:E68)</f>
        <v>0</v>
      </c>
      <c r="F65" s="62">
        <f t="shared" si="5"/>
        <v>0</v>
      </c>
      <c r="G65" s="62">
        <f t="shared" si="5"/>
        <v>0</v>
      </c>
      <c r="H65" s="62">
        <f t="shared" si="5"/>
        <v>0</v>
      </c>
      <c r="I65" s="62">
        <f t="shared" si="5"/>
        <v>0</v>
      </c>
      <c r="J65" s="62">
        <f t="shared" si="5"/>
        <v>0</v>
      </c>
      <c r="K65" s="62">
        <f t="shared" si="5"/>
        <v>0</v>
      </c>
    </row>
    <row r="66" spans="2:11" s="62" customFormat="1" ht="11.25" hidden="1" x14ac:dyDescent="0.2">
      <c r="B66" s="53"/>
      <c r="C66" s="53"/>
      <c r="H66" s="87"/>
      <c r="I66" s="87"/>
      <c r="J66" s="87"/>
      <c r="K66" s="87"/>
    </row>
    <row r="67" spans="2:11" s="62" customFormat="1" ht="11.25" hidden="1" x14ac:dyDescent="0.2">
      <c r="B67" s="53"/>
      <c r="C67" s="76" t="s">
        <v>833</v>
      </c>
      <c r="D67" s="71"/>
      <c r="H67" s="87"/>
      <c r="I67" s="87"/>
      <c r="J67" s="87"/>
      <c r="K67" s="87"/>
    </row>
    <row r="68" spans="2:11" s="62" customFormat="1" ht="11.25" hidden="1" x14ac:dyDescent="0.2">
      <c r="B68" s="53"/>
      <c r="C68" s="53"/>
      <c r="H68" s="87"/>
      <c r="I68" s="87"/>
      <c r="J68" s="87"/>
      <c r="K68" s="87"/>
    </row>
    <row r="69" spans="2:11" s="62" customFormat="1" ht="12" hidden="1" x14ac:dyDescent="0.2">
      <c r="B69" s="94" t="s">
        <v>834</v>
      </c>
      <c r="C69" s="94"/>
      <c r="D69" s="152"/>
      <c r="E69" s="62">
        <f t="shared" ref="E69:H69" si="6">SUM(E71:E74)</f>
        <v>0</v>
      </c>
      <c r="F69" s="62">
        <f t="shared" si="6"/>
        <v>0</v>
      </c>
      <c r="G69" s="62">
        <f t="shared" si="6"/>
        <v>0</v>
      </c>
      <c r="H69" s="62">
        <f t="shared" si="6"/>
        <v>0</v>
      </c>
      <c r="I69" s="87"/>
      <c r="J69" s="87"/>
      <c r="K69" s="87"/>
    </row>
    <row r="70" spans="2:11" s="62" customFormat="1" ht="11.25" hidden="1" x14ac:dyDescent="0.2">
      <c r="B70" s="53"/>
      <c r="C70" s="53"/>
      <c r="H70" s="87"/>
      <c r="I70" s="87"/>
      <c r="J70" s="87"/>
      <c r="K70" s="87"/>
    </row>
    <row r="71" spans="2:11" s="62" customFormat="1" ht="11.25" hidden="1" x14ac:dyDescent="0.2">
      <c r="B71" s="53"/>
      <c r="C71" s="76" t="s">
        <v>835</v>
      </c>
      <c r="D71" s="71"/>
      <c r="H71" s="87"/>
      <c r="I71" s="87"/>
      <c r="J71" s="87"/>
      <c r="K71" s="87"/>
    </row>
    <row r="72" spans="2:11" s="62" customFormat="1" ht="11.25" hidden="1" x14ac:dyDescent="0.2">
      <c r="B72" s="53"/>
      <c r="C72" s="53"/>
      <c r="H72" s="87"/>
      <c r="I72" s="87"/>
      <c r="J72" s="87"/>
      <c r="K72" s="87"/>
    </row>
    <row r="73" spans="2:11" s="62" customFormat="1" ht="11.25" hidden="1" x14ac:dyDescent="0.2">
      <c r="B73" s="53"/>
      <c r="C73" s="76" t="s">
        <v>836</v>
      </c>
      <c r="D73" s="71"/>
      <c r="H73" s="87"/>
      <c r="I73" s="87"/>
      <c r="J73" s="87"/>
      <c r="K73" s="87"/>
    </row>
    <row r="74" spans="2:11" s="62" customFormat="1" ht="11.25" hidden="1" x14ac:dyDescent="0.2">
      <c r="B74" s="53"/>
      <c r="C74" s="76" t="s">
        <v>837</v>
      </c>
      <c r="D74" s="71"/>
      <c r="H74" s="87"/>
      <c r="I74" s="87"/>
      <c r="J74" s="87"/>
      <c r="K74" s="87"/>
    </row>
    <row r="75" spans="2:11" s="62" customFormat="1" ht="11.25" hidden="1" x14ac:dyDescent="0.2">
      <c r="B75" s="53"/>
      <c r="C75" s="53"/>
      <c r="H75" s="87"/>
      <c r="I75" s="87"/>
      <c r="J75" s="87"/>
      <c r="K75" s="87"/>
    </row>
    <row r="76" spans="2:11" s="89" customFormat="1" ht="12" hidden="1" x14ac:dyDescent="0.2">
      <c r="B76" s="67"/>
      <c r="C76" s="67" t="s">
        <v>838</v>
      </c>
      <c r="E76" s="89">
        <f t="shared" ref="E76:H76" si="7">SUM(E78)</f>
        <v>0</v>
      </c>
      <c r="F76" s="89">
        <f t="shared" si="7"/>
        <v>0</v>
      </c>
      <c r="G76" s="89">
        <f t="shared" si="7"/>
        <v>0</v>
      </c>
      <c r="H76" s="89">
        <f t="shared" si="7"/>
        <v>0</v>
      </c>
      <c r="I76" s="194"/>
      <c r="J76" s="194"/>
      <c r="K76" s="194"/>
    </row>
    <row r="77" spans="2:11" s="62" customFormat="1" ht="11.25" hidden="1" x14ac:dyDescent="0.2">
      <c r="B77" s="53"/>
      <c r="C77" s="53"/>
      <c r="H77" s="87"/>
      <c r="I77" s="87"/>
      <c r="J77" s="87"/>
      <c r="K77" s="87"/>
    </row>
    <row r="78" spans="2:11" s="62" customFormat="1" ht="11.25" hidden="1" x14ac:dyDescent="0.2">
      <c r="B78" s="53"/>
      <c r="C78" s="53"/>
      <c r="D78" s="62" t="s">
        <v>839</v>
      </c>
      <c r="H78" s="87">
        <f>SUM(E78:G78)</f>
        <v>0</v>
      </c>
      <c r="I78" s="87"/>
      <c r="J78" s="87"/>
      <c r="K78" s="87"/>
    </row>
    <row r="79" spans="2:11" s="62" customFormat="1" ht="11.25" x14ac:dyDescent="0.2">
      <c r="B79" s="53"/>
      <c r="C79" s="53"/>
      <c r="H79" s="87"/>
      <c r="I79" s="87"/>
      <c r="J79" s="87"/>
      <c r="K79" s="87"/>
    </row>
    <row r="80" spans="2:11" s="62" customFormat="1" ht="11.25" x14ac:dyDescent="0.2">
      <c r="B80" s="53"/>
      <c r="C80" s="53"/>
      <c r="H80" s="87"/>
      <c r="I80" s="87"/>
      <c r="J80" s="87"/>
      <c r="K80" s="87"/>
    </row>
    <row r="81" spans="2:11" s="62" customFormat="1" ht="11.25" x14ac:dyDescent="0.2">
      <c r="B81" s="53"/>
      <c r="C81" s="53"/>
      <c r="H81" s="87"/>
      <c r="I81" s="87"/>
      <c r="J81" s="87"/>
      <c r="K81" s="87"/>
    </row>
    <row r="82" spans="2:11" s="62" customFormat="1" ht="11.25" x14ac:dyDescent="0.2">
      <c r="B82" s="53"/>
      <c r="C82" s="53"/>
      <c r="G82" s="64"/>
      <c r="H82" s="87"/>
      <c r="I82" s="87"/>
      <c r="J82" s="87"/>
      <c r="K82" s="87"/>
    </row>
    <row r="83" spans="2:11" s="62" customFormat="1" ht="11.25" x14ac:dyDescent="0.2">
      <c r="B83" s="53"/>
      <c r="C83" s="53"/>
      <c r="H83" s="87"/>
      <c r="I83" s="87"/>
      <c r="J83" s="87"/>
      <c r="K83" s="87"/>
    </row>
    <row r="84" spans="2:11" s="62" customFormat="1" ht="11.25" x14ac:dyDescent="0.2">
      <c r="B84" s="53"/>
      <c r="C84" s="53"/>
      <c r="H84" s="87"/>
      <c r="I84" s="87"/>
      <c r="J84" s="87"/>
      <c r="K84" s="87"/>
    </row>
    <row r="85" spans="2:11" s="62" customFormat="1" ht="11.25" x14ac:dyDescent="0.2">
      <c r="B85" s="53"/>
      <c r="C85" s="53"/>
      <c r="H85" s="87"/>
      <c r="I85" s="87"/>
      <c r="J85" s="87"/>
      <c r="K85" s="87"/>
    </row>
    <row r="86" spans="2:11" s="62" customFormat="1" ht="11.25" x14ac:dyDescent="0.2">
      <c r="B86" s="53"/>
      <c r="C86" s="53"/>
      <c r="H86" s="87"/>
      <c r="I86" s="87"/>
      <c r="J86" s="87"/>
      <c r="K86" s="87"/>
    </row>
    <row r="87" spans="2:11" s="62" customFormat="1" ht="11.25" x14ac:dyDescent="0.2">
      <c r="B87" s="53"/>
      <c r="C87" s="53"/>
      <c r="H87" s="87"/>
      <c r="I87" s="87"/>
      <c r="J87" s="87"/>
      <c r="K87" s="87"/>
    </row>
    <row r="88" spans="2:11" s="62" customFormat="1" ht="11.25" x14ac:dyDescent="0.2">
      <c r="B88" s="53"/>
      <c r="C88" s="53"/>
      <c r="H88" s="87"/>
      <c r="I88" s="87"/>
      <c r="J88" s="87"/>
      <c r="K88" s="87"/>
    </row>
    <row r="89" spans="2:11" s="62" customFormat="1" ht="11.25" x14ac:dyDescent="0.2">
      <c r="B89" s="53"/>
      <c r="C89" s="53"/>
      <c r="H89" s="87"/>
      <c r="I89" s="87"/>
      <c r="J89" s="87"/>
      <c r="K89" s="87"/>
    </row>
    <row r="90" spans="2:11" s="62" customFormat="1" ht="11.25" x14ac:dyDescent="0.2">
      <c r="B90" s="53"/>
      <c r="C90" s="53"/>
      <c r="H90" s="87"/>
      <c r="I90" s="87"/>
      <c r="J90" s="87"/>
      <c r="K90" s="87"/>
    </row>
    <row r="91" spans="2:11" s="62" customFormat="1" ht="11.25" x14ac:dyDescent="0.2">
      <c r="B91" s="53"/>
      <c r="C91" s="53"/>
      <c r="H91" s="87"/>
      <c r="I91" s="87"/>
      <c r="J91" s="87"/>
      <c r="K91" s="87"/>
    </row>
    <row r="92" spans="2:11" s="62" customFormat="1" ht="11.25" x14ac:dyDescent="0.2">
      <c r="B92" s="53"/>
      <c r="C92" s="53"/>
      <c r="H92" s="87"/>
      <c r="I92" s="87"/>
      <c r="J92" s="87"/>
      <c r="K92" s="87"/>
    </row>
    <row r="93" spans="2:11" s="62" customFormat="1" ht="11.25" x14ac:dyDescent="0.2">
      <c r="B93" s="53"/>
      <c r="C93" s="53"/>
      <c r="H93" s="87"/>
      <c r="I93" s="87"/>
      <c r="J93" s="87"/>
      <c r="K93" s="87"/>
    </row>
    <row r="94" spans="2:11" s="62" customFormat="1" ht="11.25" x14ac:dyDescent="0.2">
      <c r="B94" s="53"/>
      <c r="C94" s="53"/>
      <c r="H94" s="87"/>
      <c r="I94" s="87"/>
      <c r="J94" s="87"/>
      <c r="K94" s="87"/>
    </row>
    <row r="95" spans="2:11" s="62" customFormat="1" ht="11.25" x14ac:dyDescent="0.2">
      <c r="B95" s="53"/>
      <c r="C95" s="53"/>
      <c r="H95" s="87"/>
      <c r="I95" s="87"/>
      <c r="J95" s="87"/>
      <c r="K95" s="87"/>
    </row>
    <row r="96" spans="2:11" s="62" customFormat="1" ht="11.25" x14ac:dyDescent="0.2">
      <c r="B96" s="53"/>
      <c r="C96" s="53"/>
      <c r="H96" s="87"/>
      <c r="I96" s="87"/>
      <c r="J96" s="87"/>
      <c r="K96" s="87"/>
    </row>
    <row r="97" spans="2:11" s="62" customFormat="1" ht="11.25" x14ac:dyDescent="0.2">
      <c r="B97" s="53"/>
      <c r="C97" s="53"/>
      <c r="H97" s="87"/>
      <c r="I97" s="87"/>
      <c r="J97" s="87"/>
      <c r="K97" s="87"/>
    </row>
    <row r="98" spans="2:11" s="62" customFormat="1" ht="11.25" x14ac:dyDescent="0.2">
      <c r="B98" s="53"/>
      <c r="C98" s="53"/>
      <c r="H98" s="87"/>
      <c r="I98" s="87"/>
      <c r="J98" s="87"/>
      <c r="K98" s="87"/>
    </row>
    <row r="99" spans="2:11" s="62" customFormat="1" ht="11.25" x14ac:dyDescent="0.2">
      <c r="B99" s="53"/>
      <c r="C99" s="53"/>
      <c r="H99" s="87"/>
      <c r="I99" s="87"/>
      <c r="J99" s="87"/>
      <c r="K99" s="87"/>
    </row>
    <row r="100" spans="2:11" s="62" customFormat="1" ht="11.25" x14ac:dyDescent="0.2">
      <c r="B100" s="53"/>
      <c r="C100" s="53"/>
      <c r="H100" s="87"/>
      <c r="I100" s="87"/>
      <c r="J100" s="87"/>
      <c r="K100" s="87"/>
    </row>
    <row r="101" spans="2:11" s="62" customFormat="1" ht="11.25" x14ac:dyDescent="0.2">
      <c r="B101" s="53"/>
      <c r="C101" s="53"/>
      <c r="H101" s="87"/>
      <c r="I101" s="87"/>
      <c r="J101" s="87"/>
      <c r="K101" s="87"/>
    </row>
    <row r="102" spans="2:11" s="62" customFormat="1" ht="11.25" x14ac:dyDescent="0.2">
      <c r="B102" s="53"/>
      <c r="C102" s="53"/>
      <c r="H102" s="87"/>
      <c r="I102" s="87"/>
      <c r="J102" s="87"/>
      <c r="K102" s="87"/>
    </row>
    <row r="103" spans="2:11" s="62" customFormat="1" ht="11.25" x14ac:dyDescent="0.2">
      <c r="B103" s="53"/>
      <c r="C103" s="53"/>
      <c r="H103" s="87"/>
      <c r="I103" s="87"/>
      <c r="J103" s="87"/>
      <c r="K103" s="87"/>
    </row>
    <row r="104" spans="2:11" s="62" customFormat="1" ht="11.25" x14ac:dyDescent="0.2">
      <c r="B104" s="53"/>
      <c r="C104" s="53"/>
      <c r="H104" s="87"/>
      <c r="I104" s="87"/>
      <c r="J104" s="87"/>
      <c r="K104" s="87"/>
    </row>
    <row r="105" spans="2:11" s="62" customFormat="1" ht="11.25" x14ac:dyDescent="0.2">
      <c r="B105" s="53"/>
      <c r="C105" s="53"/>
      <c r="H105" s="87"/>
      <c r="I105" s="87"/>
      <c r="J105" s="87"/>
      <c r="K105" s="87"/>
    </row>
    <row r="106" spans="2:11" s="62" customFormat="1" ht="11.25" x14ac:dyDescent="0.2">
      <c r="B106" s="53"/>
      <c r="C106" s="53"/>
      <c r="H106" s="87"/>
      <c r="I106" s="87"/>
      <c r="J106" s="87"/>
      <c r="K106" s="87"/>
    </row>
    <row r="107" spans="2:11" s="62" customFormat="1" ht="11.25" x14ac:dyDescent="0.2">
      <c r="B107" s="53"/>
      <c r="C107" s="53"/>
      <c r="H107" s="87"/>
      <c r="I107" s="87"/>
      <c r="J107" s="87"/>
      <c r="K107" s="87"/>
    </row>
    <row r="108" spans="2:11" s="62" customFormat="1" ht="11.25" x14ac:dyDescent="0.2">
      <c r="B108" s="53"/>
      <c r="C108" s="53"/>
      <c r="H108" s="87"/>
      <c r="I108" s="87"/>
      <c r="J108" s="87"/>
      <c r="K108" s="87"/>
    </row>
    <row r="109" spans="2:11" s="62" customFormat="1" ht="11.25" x14ac:dyDescent="0.2">
      <c r="B109" s="53"/>
      <c r="C109" s="53"/>
      <c r="H109" s="87"/>
      <c r="I109" s="87"/>
      <c r="J109" s="87"/>
      <c r="K109" s="87"/>
    </row>
    <row r="110" spans="2:11" s="62" customFormat="1" ht="11.25" x14ac:dyDescent="0.2">
      <c r="B110" s="53"/>
      <c r="C110" s="53"/>
      <c r="H110" s="87"/>
      <c r="I110" s="87"/>
      <c r="J110" s="87"/>
      <c r="K110" s="87"/>
    </row>
    <row r="111" spans="2:11" s="62" customFormat="1" ht="11.25" x14ac:dyDescent="0.2">
      <c r="B111" s="53"/>
      <c r="C111" s="53"/>
      <c r="H111" s="87"/>
      <c r="I111" s="87"/>
      <c r="J111" s="87"/>
      <c r="K111" s="87"/>
    </row>
    <row r="112" spans="2:11" s="62" customFormat="1" ht="11.25" x14ac:dyDescent="0.2">
      <c r="B112" s="53"/>
      <c r="C112" s="53"/>
      <c r="H112" s="87"/>
      <c r="I112" s="87"/>
      <c r="J112" s="87"/>
      <c r="K112" s="87"/>
    </row>
    <row r="113" spans="2:11" s="62" customFormat="1" ht="11.25" x14ac:dyDescent="0.2">
      <c r="B113" s="53"/>
      <c r="C113" s="53"/>
      <c r="H113" s="87"/>
      <c r="I113" s="87"/>
      <c r="J113" s="87"/>
      <c r="K113" s="87"/>
    </row>
    <row r="114" spans="2:11" s="62" customFormat="1" ht="11.25" x14ac:dyDescent="0.2">
      <c r="B114" s="53"/>
      <c r="C114" s="53"/>
      <c r="H114" s="87"/>
      <c r="I114" s="87"/>
      <c r="J114" s="87"/>
      <c r="K114" s="87"/>
    </row>
    <row r="115" spans="2:11" s="62" customFormat="1" ht="11.25" x14ac:dyDescent="0.2">
      <c r="B115" s="53"/>
      <c r="C115" s="53"/>
      <c r="H115" s="87"/>
      <c r="I115" s="87"/>
      <c r="J115" s="87"/>
      <c r="K115" s="87"/>
    </row>
    <row r="116" spans="2:11" s="62" customFormat="1" ht="11.25" x14ac:dyDescent="0.2">
      <c r="B116" s="53"/>
      <c r="C116" s="53"/>
      <c r="H116" s="87"/>
      <c r="I116" s="87"/>
      <c r="J116" s="87"/>
      <c r="K116" s="87"/>
    </row>
    <row r="117" spans="2:11" s="62" customFormat="1" ht="11.25" x14ac:dyDescent="0.2">
      <c r="B117" s="53"/>
      <c r="C117" s="53"/>
      <c r="H117" s="87"/>
      <c r="I117" s="87"/>
      <c r="J117" s="87"/>
      <c r="K117" s="87"/>
    </row>
    <row r="118" spans="2:11" s="62" customFormat="1" ht="11.25" x14ac:dyDescent="0.2">
      <c r="B118" s="53"/>
      <c r="C118" s="53"/>
      <c r="H118" s="87"/>
      <c r="I118" s="87"/>
      <c r="J118" s="87"/>
      <c r="K118" s="87"/>
    </row>
    <row r="119" spans="2:11" s="62" customFormat="1" ht="11.25" x14ac:dyDescent="0.2">
      <c r="B119" s="53"/>
      <c r="C119" s="53"/>
      <c r="H119" s="87"/>
      <c r="I119" s="87"/>
      <c r="J119" s="87"/>
      <c r="K119" s="87"/>
    </row>
    <row r="120" spans="2:11" s="62" customFormat="1" ht="11.25" x14ac:dyDescent="0.2">
      <c r="B120" s="53"/>
      <c r="C120" s="53"/>
      <c r="H120" s="87"/>
      <c r="I120" s="87"/>
      <c r="J120" s="87"/>
      <c r="K120" s="87"/>
    </row>
    <row r="121" spans="2:11" s="62" customFormat="1" ht="11.25" x14ac:dyDescent="0.2">
      <c r="B121" s="53"/>
      <c r="C121" s="53"/>
      <c r="H121" s="87"/>
      <c r="I121" s="87"/>
      <c r="J121" s="87"/>
      <c r="K121" s="8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91" orientation="portrait" horizontalDpi="300" verticalDpi="300" r:id="rId1"/>
  <headerFooter alignWithMargins="0">
    <oddHeader>&amp;C&amp;16XV AYUNTAMIENTO DE COMONDU
TESORERIA GENERAL MUNICIPAL
PRESUPUESTO DE EGRESOS PARA EL  ESTIMADO 4TO TRIMESTRE 2017</oddHeader>
  </headerFooter>
  <ignoredErrors>
    <ignoredError sqref="E11:H34 E36:H58 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2017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2018-02-08T15:43:59Z</cp:lastPrinted>
  <dcterms:created xsi:type="dcterms:W3CDTF">2016-12-13T01:58:34Z</dcterms:created>
  <dcterms:modified xsi:type="dcterms:W3CDTF">2018-02-08T15:44:18Z</dcterms:modified>
</cp:coreProperties>
</file>